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300" windowHeight="8970" tabRatio="827" activeTab="0"/>
  </bookViews>
  <sheets>
    <sheet name="Дод_прогр" sheetId="1" r:id="rId1"/>
  </sheet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В68">#REF!</definedName>
    <definedName name="вс">#REF!</definedName>
    <definedName name="_xlnm.Print_Area" localSheetId="0">'Дод_прогр'!$A$1:$K$66</definedName>
  </definedNames>
  <calcPr fullCalcOnLoad="1"/>
</workbook>
</file>

<file path=xl/sharedStrings.xml><?xml version="1.0" encoding="utf-8"?>
<sst xmlns="http://schemas.openxmlformats.org/spreadsheetml/2006/main" count="182" uniqueCount="138">
  <si>
    <t>Загальний фонд</t>
  </si>
  <si>
    <t>Спеціальний фонд</t>
  </si>
  <si>
    <t>1040</t>
  </si>
  <si>
    <t>3160</t>
  </si>
  <si>
    <t>1090</t>
  </si>
  <si>
    <t>0620</t>
  </si>
  <si>
    <t>0456</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</si>
  <si>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</si>
  <si>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</si>
  <si>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</si>
  <si>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1000000</t>
  </si>
  <si>
    <t>1010000</t>
  </si>
  <si>
    <t>5031</t>
  </si>
  <si>
    <t>Утримання та навчально-тренувальна робота комунальних дитячо-юнацьких спортивних шкіл</t>
  </si>
  <si>
    <t>0133</t>
  </si>
  <si>
    <t>0511</t>
  </si>
  <si>
    <t>Охорона та раціональне використання природних ресурсів</t>
  </si>
  <si>
    <t>Компенсаційні виплати на пільговий проїзд автомобільним транспортом окремим категоріям громадян</t>
  </si>
  <si>
    <t>0200000</t>
  </si>
  <si>
    <t>0210000</t>
  </si>
  <si>
    <t>0218311</t>
  </si>
  <si>
    <t>8311</t>
  </si>
  <si>
    <t>0829</t>
  </si>
  <si>
    <t>0215061</t>
  </si>
  <si>
    <t>0615031</t>
  </si>
  <si>
    <t>0600000</t>
  </si>
  <si>
    <t>0610000</t>
  </si>
  <si>
    <t>0216030</t>
  </si>
  <si>
    <t>6030</t>
  </si>
  <si>
    <t>Організація благоустрою населених пунктів</t>
  </si>
  <si>
    <t>0800000</t>
  </si>
  <si>
    <t>0810000</t>
  </si>
  <si>
    <t>0213121</t>
  </si>
  <si>
    <t>3121</t>
  </si>
  <si>
    <t>3123</t>
  </si>
  <si>
    <t>0217461</t>
  </si>
  <si>
    <t>7461</t>
  </si>
  <si>
    <t>Утримання та розвиток автомобільних доріг та дорожньої інфраструктури за рахунок коштів місцевого бюджету</t>
  </si>
  <si>
    <t>0813160</t>
  </si>
  <si>
    <t>1070</t>
  </si>
  <si>
    <t>0813033</t>
  </si>
  <si>
    <t>3033</t>
  </si>
  <si>
    <t>0210180</t>
  </si>
  <si>
    <t>0180</t>
  </si>
  <si>
    <t>Інша діяльність у сфері державного управління</t>
  </si>
  <si>
    <t>1014082</t>
  </si>
  <si>
    <t>4082</t>
  </si>
  <si>
    <t>Інші заходи в галузі культури і мистецтва</t>
  </si>
  <si>
    <t>0813242</t>
  </si>
  <si>
    <t>3242</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</si>
  <si>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</si>
  <si>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</si>
  <si>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0813032</t>
  </si>
  <si>
    <t>3032</t>
  </si>
  <si>
    <t>Надання пільг окремим категоріям громадян з оплати послуг зв'язку</t>
  </si>
  <si>
    <t>6013</t>
  </si>
  <si>
    <t>0216013</t>
  </si>
  <si>
    <t>Забезпечення діяльності водопровідно-каналізаційного господарства</t>
  </si>
  <si>
    <t>Перевірка</t>
  </si>
  <si>
    <t>+</t>
  </si>
  <si>
    <t>для перевірки ставити "+" навпроти підсумкового рядка кожної програми</t>
  </si>
  <si>
    <t>2010</t>
  </si>
  <si>
    <t>0731</t>
  </si>
  <si>
    <t>Багатопрофільна стаціонарна медична допомога населенню</t>
  </si>
  <si>
    <t>0813035</t>
  </si>
  <si>
    <t>3035</t>
  </si>
  <si>
    <t>Найменування місцевої/регіональної програми</t>
  </si>
  <si>
    <t>Усього</t>
  </si>
  <si>
    <t>усього</t>
  </si>
  <si>
    <t>у тому числі бюджет розвитку</t>
  </si>
  <si>
    <t>УСЬОГО</t>
  </si>
  <si>
    <t>2111</t>
  </si>
  <si>
    <t>0726</t>
  </si>
  <si>
    <t>Первинна медична допомога населенню, що надається центрами первинної медичної (медико-санітарної) допомоги</t>
  </si>
  <si>
    <t>Компенсаційні виплати за пільговий проїзд окремих категорій громадян на залізничному транспорті</t>
  </si>
  <si>
    <t>0813031</t>
  </si>
  <si>
    <t>3031</t>
  </si>
  <si>
    <t>1030</t>
  </si>
  <si>
    <t>Надання інших пільг окремим категоріям громадян відповідно до законодавства</t>
  </si>
  <si>
    <t>(грн)</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</si>
  <si>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</si>
  <si>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</si>
  <si>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</si>
  <si>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</si>
  <si>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Х</t>
  </si>
  <si>
    <t>0212010</t>
  </si>
  <si>
    <t>0212111</t>
  </si>
  <si>
    <t>Дата і номер документа, яким затверджено місцеву/регіональну програму</t>
  </si>
  <si>
    <t>Код Функціональної класифікації видатків та кредитування бюджету</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</si>
  <si>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</si>
  <si>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</si>
  <si>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r>
      <t xml:space="preserve">Виконавчий комітет Люботинської міської ради Харківської області  </t>
    </r>
    <r>
      <rPr>
        <b/>
        <i/>
        <sz val="11"/>
        <rFont val="Times New Roman"/>
        <family val="1"/>
      </rPr>
      <t>(головний розпорядник)</t>
    </r>
  </si>
  <si>
    <r>
      <t xml:space="preserve">Виконавчий комітет Люботинської міської ради Харківської області </t>
    </r>
    <r>
      <rPr>
        <b/>
        <i/>
        <sz val="11"/>
        <rFont val="Times New Roman"/>
        <family val="1"/>
      </rPr>
      <t>(відповідальний виконавець)</t>
    </r>
  </si>
  <si>
    <r>
      <t xml:space="preserve">Виконавчий комітет Люботинської міської ради Харківської області </t>
    </r>
    <r>
      <rPr>
        <b/>
        <i/>
        <sz val="11"/>
        <rFont val="Times New Roman"/>
        <family val="1"/>
      </rPr>
      <t>(головний розпорядник)</t>
    </r>
  </si>
  <si>
    <r>
      <t xml:space="preserve">Управління соціального захисту населення Люботинської міської ради </t>
    </r>
    <r>
      <rPr>
        <b/>
        <i/>
        <sz val="11"/>
        <rFont val="Times New Roman"/>
        <family val="1"/>
      </rPr>
      <t>(головний розпорядник)</t>
    </r>
  </si>
  <si>
    <r>
      <t xml:space="preserve">Управління соціального захисту населення Люботинської міської ради </t>
    </r>
    <r>
      <rPr>
        <b/>
        <i/>
        <sz val="11"/>
        <rFont val="Times New Roman"/>
        <family val="1"/>
      </rPr>
      <t>(відповідальний виконавець)</t>
    </r>
  </si>
  <si>
    <r>
      <t xml:space="preserve">Відділ  освіти Люботинської міської ради </t>
    </r>
    <r>
      <rPr>
        <i/>
        <sz val="11"/>
        <rFont val="Times New Roman"/>
        <family val="1"/>
      </rPr>
      <t>(головний розпорядник)</t>
    </r>
  </si>
  <si>
    <r>
      <t xml:space="preserve">Відділ  освіти Люботинської міської ради </t>
    </r>
    <r>
      <rPr>
        <i/>
        <sz val="11"/>
        <rFont val="Times New Roman"/>
        <family val="1"/>
      </rPr>
      <t>(відповідальний виконавець)</t>
    </r>
  </si>
  <si>
    <t>Соціальна програма розвитку фізичної культури та спорту на 2021-2023 роки</t>
  </si>
  <si>
    <t>Додаток 6</t>
  </si>
  <si>
    <t>Утримання та забезпечення діяльності центрів соціальних служб</t>
  </si>
  <si>
    <t>Заходи державної політики з питань сім`ї</t>
  </si>
  <si>
    <t>Комплексна програма "Майбутнє Люботинщини" на 2021-2023 роки</t>
  </si>
  <si>
    <t>0217691</t>
  </si>
  <si>
    <t>7691</t>
  </si>
  <si>
    <t>0490</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</si>
  <si>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</si>
  <si>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0217361</t>
  </si>
  <si>
    <t>7361</t>
  </si>
  <si>
    <t>Співфінансування інвестиційних проектів, що реалізуються за рахунок коштів державного фонду регіонального розвитку</t>
  </si>
  <si>
    <t>0219770</t>
  </si>
  <si>
    <t>Інші субвенції з місцевого бюджету</t>
  </si>
  <si>
    <r>
      <t xml:space="preserve">Відділ культури, молоді та спорту Люботинської міської ради Харківської області </t>
    </r>
    <r>
      <rPr>
        <i/>
        <sz val="11"/>
        <rFont val="Times New Roman"/>
        <family val="1"/>
      </rPr>
      <t>(головний розпорядник)</t>
    </r>
  </si>
  <si>
    <r>
      <t xml:space="preserve">Відділ культури, молоді та спорту Люботинської міської ради Харківської області </t>
    </r>
    <r>
      <rPr>
        <i/>
        <sz val="11"/>
        <rFont val="Times New Roman"/>
        <family val="1"/>
      </rPr>
      <t>(відповідальний виконавець)</t>
    </r>
  </si>
  <si>
    <t>0217130</t>
  </si>
  <si>
    <t>7130</t>
  </si>
  <si>
    <t>0421</t>
  </si>
  <si>
    <t>Здійснення заходів із землеустрою</t>
  </si>
  <si>
    <t>РОЗПОДІЛ
витрат бюджету Люботинської міської територіальної громади на реалізацію місцевих/регіональних програм у 2022 році</t>
  </si>
  <si>
    <t>1013123</t>
  </si>
  <si>
    <t>1013140</t>
  </si>
  <si>
    <t>Програма реформування і розвитку житлово-комунального господарства Люботинської міської територіальної громади
на 2022-2024 роки</t>
  </si>
  <si>
    <t>Рішення ХІІІ сесії ЛМР VIII скликання від 29.07.2021р. №583</t>
  </si>
  <si>
    <t>Програма щодо вшанування та відзначення державних, міських, професійних свят, визначних, пам'ятних та ювілейних дат, проведення інших заходів у Люботинській міській територіальній громаді на 2022-2024 роки</t>
  </si>
  <si>
    <t>Рішення ХІІІ сесії ЛМР VIII скликання від 29.07.2021р. №579</t>
  </si>
  <si>
    <t>Комплексна програма соціального захисту населення Люботинської міської територіальної громади на 2022-2024 роки</t>
  </si>
  <si>
    <t>Рішення ХІІІ сесії ЛМР VIII скликання від 29.07.2021р. №580</t>
  </si>
  <si>
    <t>Програма охорони навколишнього природного середовища Люботинської міської територіальної громади на 2022-2024 роки</t>
  </si>
  <si>
    <t>Рішення XIII сесії ЛМР VІII скликання від 29.07.2021р. №584</t>
  </si>
  <si>
    <t>Програма фінансування постійно діючої військово-лікарської комісії при Харківському РТЦК та СП для підтримки заходів щодо проведення приписки громадян до призовної дільниці, призову громадян на строкову військову службу, військову службу за контрактом та медичного переосвідчення військовозобов'язаних Люботинської міської територіальної громади на 2022-2024 роки</t>
  </si>
  <si>
    <t>Рішення ХIV сесії ЛМР VІII скликання від 26.08.2021р. №683</t>
  </si>
  <si>
    <t>Рішення XIV сесії ЛМР VIII скликання від 26.08.2021р. №680</t>
  </si>
  <si>
    <t>Програма соціального та економічного розвитку Люботинської міської територіальної громади на 2022-2024 роки</t>
  </si>
  <si>
    <t>Рішення ІІІ сесії ЛМР VIII скликання від 24.12.2020р. №28</t>
  </si>
  <si>
    <t>Рішення ІІІ сесії ЛМР VIII скликання від 24.12.2020р. №27 (зі змінами)</t>
  </si>
  <si>
    <t>Секретар ради</t>
  </si>
  <si>
    <t>Володимир ГРЕЧКО</t>
  </si>
  <si>
    <t>до рішення ХІХ сесії Люботинської міської ради VIII скликання
"Про бюджет Люботинської міської
територіальної громади на 2022 рік"
від 23.12.2021р. № 1106</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</si>
</sst>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_ ;[Red]\-#,##0.0\ "/>
    <numFmt numFmtId="189" formatCode="#,##0.0"/>
    <numFmt numFmtId="190" formatCode="#,##0_ ;[Red]\-#,##0\ "/>
    <numFmt numFmtId="191" formatCode="#,##0.000"/>
    <numFmt numFmtId="192" formatCode="#,##0.000_ ;[Red]\-#,##0.000\ "/>
    <numFmt numFmtId="193" formatCode="&quot;Да&quot;;&quot;Да&quot;;&quot;Нет&quot;"/>
    <numFmt numFmtId="194" formatCode="&quot;Истина&quot;;&quot;Истина&quot;;&quot;Ложь&quot;"/>
    <numFmt numFmtId="195" formatCode="&quot;Вкл&quot;;&quot;Вкл&quot;;&quot;Выкл&quot;"/>
    <numFmt numFmtId="196" formatCode="_(&quot;$&quot;* #,##0.00_);_(&quot;$&quot;* \(#,##0.00\);_(&quot;$&quot;* &quot;-&quot;??_);_(@_)"/>
    <numFmt numFmtId="197" formatCode="_(&quot;$&quot;* #,##0_);_(&quot;$&quot;* \(#,##0\);_(&quot;$&quot;* &quot;-&quot;_);_(@_)"/>
    <numFmt numFmtId="198" formatCode="_(* #,##0.00_);_(* \(#,##0.00\);_(* &quot;-&quot;??_);_(@_)"/>
    <numFmt numFmtId="199" formatCode="_(* #,##0_);_(* \(#,##0\);_(* &quot;-&quot;_);_(@_)"/>
    <numFmt numFmtId="200" formatCode="[$€-2]\ ###,000_);[Red]\([$€-2]\ ###,000\)"/>
    <numFmt numFmtId="201" formatCode="#,##0.00_ ;[Red]\-#,##0.00\ "/>
    <numFmt numFmtId="202" formatCode="[$-422]d\ mmmm\ yyyy&quot; р.&quot;"/>
    <numFmt numFmtId="203" formatCode="_-* #,##0.000\ _г_р_н_._-;\-* #,##0.000\ _г_р_н_._-;_-* &quot;-&quot;??\ _г_р_н_._-;_-@_-"/>
    <numFmt numFmtId="204" formatCode="_-* #,##0.0\ _г_р_н_._-;\-* #,##0.0\ _г_р_н_._-;_-* &quot;-&quot;??\ _г_р_н_._-;_-@_-"/>
    <numFmt numFmtId="205" formatCode="_-* #,##0\ _г_р_н_._-;\-* #,##0\ _г_р_н_._-;_-* &quot;-&quot;??\ _г_р_н_._-;_-@_-"/>
    <numFmt numFmtId="206" formatCode="#,##0.00_ ;\-#,##0.00\ "/>
    <numFmt numFmtId="207" formatCode="#,##0_ ;\-#,##0\ "/>
    <numFmt numFmtId="208" formatCode="0.0"/>
    <numFmt numFmtId="209" formatCode="0000000"/>
    <numFmt numFmtId="210" formatCode="0000"/>
  </numFmts>
  <fonts count="53">
    <font>
      <sz val="10"/>
      <name val="Arial Cyr"/>
      <family val="0"/>
    </font>
    <font>
      <u val="single"/>
      <sz val="10"/>
      <color indexed="12"/>
      <name val="Arial Cyr"/>
      <family val="0"/>
    </font>
    <font>
      <u val="single"/>
      <sz val="10"/>
      <color indexed="36"/>
      <name val="Arial Cyr"/>
      <family val="0"/>
    </font>
    <font>
      <sz val="8"/>
      <name val="Arial Cyr"/>
      <family val="0"/>
    </font>
    <font>
      <sz val="11"/>
      <name val="Times New Roman"/>
      <family val="1"/>
    </font>
    <font>
      <sz val="10"/>
      <name val="Arial"/>
      <family val="2"/>
    </font>
    <font>
      <sz val="8"/>
      <name val="Times New Roman"/>
      <family val="1"/>
    </font>
    <font>
      <b/>
      <sz val="11"/>
      <name val="Times New Roman"/>
      <family val="1"/>
    </font>
    <font>
      <b/>
      <i/>
      <sz val="11"/>
      <name val="Times New Roman"/>
      <family val="1"/>
    </font>
    <font>
      <b/>
      <i/>
      <sz val="8"/>
      <name val="Times New Roman"/>
      <family val="1"/>
    </font>
    <font>
      <b/>
      <sz val="8"/>
      <name val="Times New Roman"/>
      <family val="1"/>
    </font>
    <font>
      <b/>
      <sz val="12"/>
      <name val="Times New Roman"/>
      <family val="1"/>
    </font>
    <font>
      <sz val="12"/>
      <name val="Arial Cyr"/>
      <family val="0"/>
    </font>
    <font>
      <sz val="12"/>
      <name val="Times New Roman"/>
      <family val="1"/>
    </font>
    <font>
      <sz val="10"/>
      <name val="Times New Roman"/>
      <family val="1"/>
    </font>
    <font>
      <i/>
      <sz val="11"/>
      <name val="Times New Roman"/>
      <family val="1"/>
    </font>
    <font>
      <sz val="9"/>
      <name val="Times New Roman"/>
      <family val="1"/>
    </font>
    <font>
      <sz val="10"/>
      <color indexed="10"/>
      <name val="Arial Cyr"/>
      <family val="0"/>
    </font>
    <font>
      <b/>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5">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0" fontId="0" fillId="0" borderId="0" xfId="0" applyFont="1" applyAlignment="1">
      <alignment horizontal="center"/>
    </xf>
    <xf numFmtId="0" fontId="0" fillId="0" borderId="0" xfId="0" applyFont="1" applyFill="1" applyAlignment="1">
      <alignment horizontal="center"/>
    </xf>
    <xf numFmtId="190" fontId="0" fillId="0" borderId="0" xfId="0" applyNumberFormat="1" applyFont="1" applyFill="1" applyAlignment="1">
      <alignment horizontal="center" vertical="center"/>
    </xf>
    <xf numFmtId="0" fontId="17" fillId="0" borderId="0" xfId="0" applyFont="1" applyAlignment="1">
      <alignment/>
    </xf>
    <xf numFmtId="3" fontId="18" fillId="0" borderId="0" xfId="0" applyNumberFormat="1" applyFont="1" applyAlignment="1">
      <alignment horizontal="center"/>
    </xf>
    <xf numFmtId="0" fontId="4" fillId="0" borderId="10" xfId="0" applyFont="1" applyBorder="1" applyAlignment="1" quotePrefix="1">
      <alignment horizontal="center" vertical="center" wrapText="1"/>
    </xf>
    <xf numFmtId="4" fontId="4" fillId="0" borderId="10" xfId="0" applyNumberFormat="1" applyFont="1" applyBorder="1" applyAlignment="1" quotePrefix="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190" fontId="7" fillId="0"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quotePrefix="1">
      <alignment horizontal="center" vertical="center" wrapText="1"/>
    </xf>
    <xf numFmtId="0" fontId="7" fillId="33" borderId="10" xfId="0" applyFont="1" applyFill="1" applyBorder="1" applyAlignment="1">
      <alignment horizontal="center" vertical="center" wrapText="1"/>
    </xf>
    <xf numFmtId="0" fontId="7" fillId="0" borderId="0" xfId="0" applyFont="1" applyAlignment="1">
      <alignment horizontal="center"/>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quotePrefix="1">
      <alignment horizontal="center" vertical="center" wrapText="1"/>
    </xf>
    <xf numFmtId="0" fontId="4" fillId="33" borderId="10" xfId="0" applyFont="1" applyFill="1" applyBorder="1" applyAlignment="1" quotePrefix="1">
      <alignment horizontal="center" vertical="center" wrapText="1"/>
    </xf>
    <xf numFmtId="2" fontId="4" fillId="33" borderId="10" xfId="0" applyNumberFormat="1" applyFont="1" applyFill="1" applyBorder="1" applyAlignment="1" quotePrefix="1">
      <alignment horizontal="center" vertical="center" wrapText="1"/>
    </xf>
    <xf numFmtId="2" fontId="4" fillId="33" borderId="10" xfId="0" applyNumberFormat="1" applyFont="1" applyFill="1" applyBorder="1" applyAlignment="1" quotePrefix="1">
      <alignmen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1" fontId="4" fillId="0" borderId="10" xfId="0" applyNumberFormat="1" applyFont="1" applyFill="1" applyBorder="1" applyAlignment="1">
      <alignment horizontal="center" vertical="center" wrapText="1"/>
    </xf>
    <xf numFmtId="4" fontId="4" fillId="33" borderId="10" xfId="0" applyNumberFormat="1" applyFont="1" applyFill="1" applyBorder="1" applyAlignment="1" quotePrefix="1">
      <alignment vertical="center" wrapText="1"/>
    </xf>
    <xf numFmtId="0" fontId="4" fillId="33" borderId="10" xfId="0" applyFont="1" applyFill="1" applyBorder="1" applyAlignment="1">
      <alignment vertical="center" wrapText="1"/>
    </xf>
    <xf numFmtId="0" fontId="4" fillId="33" borderId="10" xfId="0" applyFont="1" applyFill="1" applyBorder="1" applyAlignment="1">
      <alignment vertical="center"/>
    </xf>
    <xf numFmtId="49"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0" fontId="9" fillId="0" borderId="0" xfId="0" applyFont="1" applyAlignment="1">
      <alignment horizontal="center" vertical="center"/>
    </xf>
    <xf numFmtId="0" fontId="6" fillId="0" borderId="11" xfId="0" applyFont="1" applyFill="1" applyBorder="1" applyAlignment="1">
      <alignment horizontal="center" vertical="center" wrapText="1"/>
    </xf>
    <xf numFmtId="0" fontId="10" fillId="0" borderId="0" xfId="0" applyFont="1" applyAlignment="1">
      <alignment horizont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1" fillId="0" borderId="0" xfId="0" applyFont="1" applyAlignment="1">
      <alignment horizontal="center" wrapText="1"/>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33" borderId="10" xfId="0" applyFont="1" applyFill="1" applyBorder="1" applyAlignment="1" quotePrefix="1">
      <alignment horizontal="center" vertical="center" wrapText="1"/>
    </xf>
    <xf numFmtId="2" fontId="7"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0" fontId="11" fillId="33" borderId="0" xfId="0" applyFont="1" applyFill="1" applyAlignment="1">
      <alignment horizontal="left"/>
    </xf>
    <xf numFmtId="2" fontId="11" fillId="33" borderId="0" xfId="53" applyNumberFormat="1" applyFont="1" applyFill="1" applyAlignment="1">
      <alignment horizontal="right"/>
      <protection/>
    </xf>
    <xf numFmtId="0" fontId="13" fillId="33" borderId="0" xfId="0" applyFont="1" applyFill="1" applyAlignment="1" applyProtection="1">
      <alignment/>
      <protection/>
    </xf>
    <xf numFmtId="0" fontId="11" fillId="33" borderId="0" xfId="0" applyFont="1" applyFill="1" applyAlignment="1" applyProtection="1">
      <alignment/>
      <protection/>
    </xf>
    <xf numFmtId="190" fontId="11" fillId="33" borderId="0" xfId="0" applyNumberFormat="1" applyFont="1" applyFill="1" applyAlignment="1" applyProtection="1">
      <alignment horizontal="left" vertical="center"/>
      <protection/>
    </xf>
    <xf numFmtId="0" fontId="4" fillId="0" borderId="0" xfId="0" applyFont="1" applyAlignment="1">
      <alignment horizontal="center"/>
    </xf>
    <xf numFmtId="0" fontId="4" fillId="0" borderId="0" xfId="0" applyFont="1" applyAlignment="1">
      <alignment horizontal="right"/>
    </xf>
    <xf numFmtId="0" fontId="4" fillId="0" borderId="0" xfId="0" applyFont="1" applyFill="1" applyAlignment="1">
      <alignment/>
    </xf>
    <xf numFmtId="0" fontId="14" fillId="0" borderId="0" xfId="0" applyFont="1" applyFill="1" applyAlignment="1">
      <alignment/>
    </xf>
    <xf numFmtId="2" fontId="7" fillId="33" borderId="10" xfId="0" applyNumberFormat="1" applyFont="1" applyFill="1" applyBorder="1" applyAlignment="1" quotePrefix="1">
      <alignment horizontal="left" vertical="center" wrapText="1"/>
    </xf>
    <xf numFmtId="2" fontId="7" fillId="33" borderId="10" xfId="0" applyNumberFormat="1" applyFont="1" applyFill="1" applyBorder="1" applyAlignment="1">
      <alignment horizontal="left" vertical="center" wrapText="1"/>
    </xf>
    <xf numFmtId="2" fontId="7" fillId="33" borderId="10" xfId="0" applyNumberFormat="1" applyFont="1" applyFill="1" applyBorder="1" applyAlignment="1" quotePrefix="1">
      <alignment vertical="center" wrapText="1"/>
    </xf>
    <xf numFmtId="0" fontId="7" fillId="33" borderId="0" xfId="0" applyFont="1" applyFill="1" applyAlignment="1">
      <alignment horizontal="center"/>
    </xf>
    <xf numFmtId="0" fontId="4" fillId="33" borderId="0" xfId="0" applyFont="1" applyFill="1" applyAlignment="1">
      <alignment/>
    </xf>
    <xf numFmtId="2" fontId="4" fillId="0" borderId="10" xfId="0" applyNumberFormat="1" applyFont="1" applyBorder="1" applyAlignment="1" quotePrefix="1">
      <alignment horizontal="center" vertical="center" wrapText="1"/>
    </xf>
    <xf numFmtId="2" fontId="14" fillId="0" borderId="10" xfId="0" applyNumberFormat="1" applyFont="1" applyFill="1" applyBorder="1" applyAlignment="1" quotePrefix="1">
      <alignment vertical="center" wrapText="1"/>
    </xf>
    <xf numFmtId="0" fontId="4" fillId="0" borderId="0" xfId="0" applyFont="1" applyFill="1" applyAlignment="1">
      <alignment/>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Fill="1" applyAlignment="1" applyProtection="1">
      <alignment horizontal="center" vertical="center"/>
      <protection locked="0"/>
    </xf>
    <xf numFmtId="0" fontId="7" fillId="0" borderId="0" xfId="0" applyFont="1" applyFill="1" applyAlignment="1">
      <alignment horizontal="center"/>
    </xf>
    <xf numFmtId="0" fontId="4" fillId="0" borderId="0" xfId="0" applyFont="1" applyFill="1" applyAlignment="1">
      <alignment horizontal="right"/>
    </xf>
    <xf numFmtId="0" fontId="0" fillId="33" borderId="0" xfId="0" applyFont="1" applyFill="1" applyAlignment="1">
      <alignment/>
    </xf>
    <xf numFmtId="0" fontId="4" fillId="33" borderId="10" xfId="0"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49" fontId="15" fillId="33" borderId="10" xfId="0" applyNumberFormat="1" applyFont="1" applyFill="1" applyBorder="1" applyAlignment="1" quotePrefix="1">
      <alignment horizontal="center" vertical="center" wrapText="1"/>
    </xf>
    <xf numFmtId="0" fontId="15" fillId="33" borderId="10" xfId="0" applyFont="1" applyFill="1" applyBorder="1" applyAlignment="1">
      <alignment horizontal="left" vertical="center"/>
    </xf>
    <xf numFmtId="0" fontId="4" fillId="33" borderId="10" xfId="0" applyFont="1" applyFill="1" applyBorder="1" applyAlignment="1" quotePrefix="1">
      <alignment horizontal="left" vertical="center"/>
    </xf>
    <xf numFmtId="0" fontId="4" fillId="33" borderId="10" xfId="0" applyFont="1" applyFill="1" applyBorder="1" applyAlignment="1">
      <alignment wrapText="1"/>
    </xf>
    <xf numFmtId="0" fontId="4" fillId="33" borderId="10" xfId="0" applyFont="1" applyFill="1" applyBorder="1" applyAlignment="1">
      <alignment horizontal="left" vertical="center" wrapText="1"/>
    </xf>
    <xf numFmtId="49" fontId="7"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49" fontId="15" fillId="0" borderId="10" xfId="0" applyNumberFormat="1" applyFont="1" applyFill="1" applyBorder="1" applyAlignment="1">
      <alignment horizontal="center" vertical="center" wrapText="1"/>
    </xf>
    <xf numFmtId="49" fontId="15" fillId="0" borderId="10" xfId="0" applyNumberFormat="1" applyFont="1" applyFill="1" applyBorder="1" applyAlignment="1" quotePrefix="1">
      <alignment horizontal="center" vertical="center" wrapText="1"/>
    </xf>
    <xf numFmtId="0" fontId="15" fillId="0" borderId="10" xfId="0" applyFont="1" applyFill="1" applyBorder="1" applyAlignment="1">
      <alignment horizontal="left" vertical="center"/>
    </xf>
    <xf numFmtId="4" fontId="4" fillId="33" borderId="10" xfId="0" applyNumberFormat="1" applyFont="1" applyFill="1" applyBorder="1" applyAlignment="1" quotePrefix="1">
      <alignment horizontal="center" vertical="center" wrapText="1"/>
    </xf>
    <xf numFmtId="2" fontId="4" fillId="0" borderId="10" xfId="0" applyNumberFormat="1" applyFont="1" applyFill="1" applyBorder="1" applyAlignment="1" quotePrefix="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190" fontId="7" fillId="0" borderId="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 fillId="33"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center" vertical="center" wrapText="1"/>
    </xf>
    <xf numFmtId="190" fontId="7" fillId="33" borderId="10" xfId="0" applyNumberFormat="1" applyFont="1" applyFill="1" applyBorder="1" applyAlignment="1">
      <alignment horizontal="center" vertical="center"/>
    </xf>
    <xf numFmtId="190" fontId="4" fillId="33" borderId="10" xfId="0" applyNumberFormat="1" applyFont="1" applyFill="1" applyBorder="1" applyAlignment="1">
      <alignment horizontal="center" vertical="center"/>
    </xf>
    <xf numFmtId="190" fontId="4" fillId="33" borderId="10" xfId="0" applyNumberFormat="1" applyFont="1" applyFill="1" applyBorder="1" applyAlignment="1">
      <alignment horizontal="center" vertical="center" wrapText="1"/>
    </xf>
    <xf numFmtId="190" fontId="7"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14" fillId="0" borderId="0" xfId="0" applyFont="1" applyAlignment="1">
      <alignment horizontal="center"/>
    </xf>
    <xf numFmtId="0" fontId="4" fillId="0" borderId="0" xfId="0" applyFont="1" applyFill="1" applyAlignment="1">
      <alignment horizontal="left"/>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33" borderId="0" xfId="0" applyFont="1" applyFill="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16" fillId="0" borderId="0" xfId="0" applyFont="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B1:M66"/>
  <sheetViews>
    <sheetView showZeros="0" tabSelected="1" view="pageBreakPreview" zoomScale="84" zoomScaleNormal="86" zoomScaleSheetLayoutView="84" zoomScalePageLayoutView="0" workbookViewId="0" topLeftCell="A1">
      <selection activeCell="I3" sqref="I3"/>
    </sheetView>
  </sheetViews>
  <sheetFormatPr defaultColWidth="9.00390625" defaultRowHeight="12.75"/>
  <cols>
    <col min="1" max="1" width="2.00390625" style="2" customWidth="1"/>
    <col min="2" max="2" width="12.875" style="5" customWidth="1"/>
    <col min="3" max="3" width="9.875" style="5" customWidth="1"/>
    <col min="4" max="4" width="9.125" style="5" customWidth="1"/>
    <col min="5" max="5" width="52.25390625" style="5" customWidth="1"/>
    <col min="6" max="6" width="30.25390625" style="5" customWidth="1"/>
    <col min="7" max="7" width="21.125" style="5" customWidth="1"/>
    <col min="8" max="8" width="13.375" style="5" customWidth="1"/>
    <col min="9" max="9" width="13.125" style="6" customWidth="1"/>
    <col min="10" max="10" width="12.375" style="6" customWidth="1"/>
    <col min="11" max="11" width="13.125" style="7" customWidth="1"/>
    <col min="12" max="12" width="35.25390625" style="2" hidden="1" customWidth="1"/>
    <col min="13" max="15" width="9.125" style="2" customWidth="1"/>
    <col min="16" max="16" width="9.25390625" style="2" bestFit="1" customWidth="1"/>
    <col min="17" max="16384" width="9.125" style="2" customWidth="1"/>
  </cols>
  <sheetData>
    <row r="1" spans="2:12" ht="18" customHeight="1">
      <c r="B1" s="54"/>
      <c r="C1" s="54"/>
      <c r="D1" s="54"/>
      <c r="E1" s="54"/>
      <c r="F1" s="55"/>
      <c r="G1" s="55"/>
      <c r="H1" s="102"/>
      <c r="I1" s="103" t="s">
        <v>99</v>
      </c>
      <c r="J1" s="103"/>
      <c r="K1" s="103"/>
      <c r="L1" s="56"/>
    </row>
    <row r="2" spans="2:13" ht="81" customHeight="1">
      <c r="B2" s="54"/>
      <c r="C2" s="54"/>
      <c r="D2" s="54"/>
      <c r="E2" s="54"/>
      <c r="F2" s="54"/>
      <c r="G2" s="54"/>
      <c r="H2" s="54"/>
      <c r="I2" s="109" t="s">
        <v>137</v>
      </c>
      <c r="J2" s="110"/>
      <c r="K2" s="110"/>
      <c r="L2" s="57"/>
      <c r="M2" s="57"/>
    </row>
    <row r="3" spans="2:13" ht="12" customHeight="1">
      <c r="B3" s="54"/>
      <c r="C3" s="54"/>
      <c r="D3" s="54"/>
      <c r="E3" s="54"/>
      <c r="F3" s="54"/>
      <c r="G3" s="54"/>
      <c r="H3" s="54"/>
      <c r="I3" s="90"/>
      <c r="J3" s="91"/>
      <c r="K3" s="91"/>
      <c r="L3" s="57"/>
      <c r="M3" s="57"/>
    </row>
    <row r="4" spans="2:12" s="71" customFormat="1" ht="39.75" customHeight="1">
      <c r="B4" s="106" t="s">
        <v>118</v>
      </c>
      <c r="C4" s="106"/>
      <c r="D4" s="106"/>
      <c r="E4" s="106"/>
      <c r="F4" s="106"/>
      <c r="G4" s="106"/>
      <c r="H4" s="106"/>
      <c r="I4" s="106"/>
      <c r="J4" s="106"/>
      <c r="K4" s="106"/>
      <c r="L4" s="62"/>
    </row>
    <row r="5" spans="2:12" s="3" customFormat="1" ht="16.5" customHeight="1">
      <c r="B5" s="113">
        <v>20545000000</v>
      </c>
      <c r="C5" s="113"/>
      <c r="D5" s="66"/>
      <c r="E5" s="67"/>
      <c r="F5" s="67"/>
      <c r="G5" s="67"/>
      <c r="H5" s="67"/>
      <c r="I5" s="67"/>
      <c r="J5" s="67"/>
      <c r="K5" s="68"/>
      <c r="L5" s="65"/>
    </row>
    <row r="6" spans="2:12" s="3" customFormat="1" ht="15" customHeight="1">
      <c r="B6" s="114" t="s">
        <v>80</v>
      </c>
      <c r="C6" s="114"/>
      <c r="D6" s="66"/>
      <c r="E6" s="67"/>
      <c r="F6" s="67"/>
      <c r="G6" s="67"/>
      <c r="H6" s="67"/>
      <c r="I6" s="67"/>
      <c r="J6" s="67"/>
      <c r="K6" s="68"/>
      <c r="L6" s="65"/>
    </row>
    <row r="7" spans="2:12" ht="14.25" customHeight="1">
      <c r="B7" s="21"/>
      <c r="C7" s="21"/>
      <c r="D7" s="21"/>
      <c r="E7" s="21"/>
      <c r="F7" s="21"/>
      <c r="G7" s="21"/>
      <c r="H7" s="21"/>
      <c r="I7" s="69"/>
      <c r="J7" s="69"/>
      <c r="K7" s="70" t="s">
        <v>79</v>
      </c>
      <c r="L7" s="1"/>
    </row>
    <row r="8" spans="2:12" s="4" customFormat="1" ht="42" customHeight="1">
      <c r="B8" s="107" t="s">
        <v>81</v>
      </c>
      <c r="C8" s="107" t="s">
        <v>82</v>
      </c>
      <c r="D8" s="107" t="s">
        <v>88</v>
      </c>
      <c r="E8" s="104" t="s">
        <v>83</v>
      </c>
      <c r="F8" s="104" t="s">
        <v>66</v>
      </c>
      <c r="G8" s="104" t="s">
        <v>87</v>
      </c>
      <c r="H8" s="104" t="s">
        <v>67</v>
      </c>
      <c r="I8" s="104" t="s">
        <v>0</v>
      </c>
      <c r="J8" s="111" t="s">
        <v>1</v>
      </c>
      <c r="K8" s="112"/>
      <c r="L8" s="35" t="s">
        <v>58</v>
      </c>
    </row>
    <row r="9" spans="2:12" s="4" customFormat="1" ht="64.5" customHeight="1">
      <c r="B9" s="108"/>
      <c r="C9" s="108"/>
      <c r="D9" s="108"/>
      <c r="E9" s="105"/>
      <c r="F9" s="105"/>
      <c r="G9" s="105"/>
      <c r="H9" s="105"/>
      <c r="I9" s="105"/>
      <c r="J9" s="36" t="s">
        <v>68</v>
      </c>
      <c r="K9" s="36" t="s">
        <v>69</v>
      </c>
      <c r="L9" s="37" t="s">
        <v>60</v>
      </c>
    </row>
    <row r="10" spans="2:12" ht="18" customHeight="1">
      <c r="B10" s="38">
        <v>1</v>
      </c>
      <c r="C10" s="38">
        <v>2</v>
      </c>
      <c r="D10" s="38">
        <v>3</v>
      </c>
      <c r="E10" s="39">
        <v>4</v>
      </c>
      <c r="F10" s="39">
        <v>5</v>
      </c>
      <c r="G10" s="39">
        <v>6</v>
      </c>
      <c r="H10" s="39">
        <v>7</v>
      </c>
      <c r="I10" s="39">
        <v>8</v>
      </c>
      <c r="J10" s="39">
        <v>9</v>
      </c>
      <c r="K10" s="39">
        <v>10</v>
      </c>
      <c r="L10" s="40"/>
    </row>
    <row r="11" spans="2:12" s="1" customFormat="1" ht="63" customHeight="1">
      <c r="B11" s="38"/>
      <c r="C11" s="38"/>
      <c r="D11" s="38"/>
      <c r="E11" s="39"/>
      <c r="F11" s="92" t="s">
        <v>102</v>
      </c>
      <c r="G11" s="92" t="s">
        <v>134</v>
      </c>
      <c r="H11" s="14">
        <f aca="true" t="shared" si="0" ref="H11:H28">I11+J11</f>
        <v>433725</v>
      </c>
      <c r="I11" s="14">
        <f>I12+I15</f>
        <v>433725</v>
      </c>
      <c r="J11" s="14">
        <f>J12+J15</f>
        <v>0</v>
      </c>
      <c r="K11" s="14">
        <f>K12+K15</f>
        <v>0</v>
      </c>
      <c r="L11" s="21" t="s">
        <v>59</v>
      </c>
    </row>
    <row r="12" spans="2:12" s="1" customFormat="1" ht="38.25" customHeight="1">
      <c r="B12" s="33" t="s">
        <v>18</v>
      </c>
      <c r="C12" s="34"/>
      <c r="D12" s="34"/>
      <c r="E12" s="58" t="s">
        <v>93</v>
      </c>
      <c r="F12" s="27"/>
      <c r="G12" s="27"/>
      <c r="H12" s="14">
        <f t="shared" si="0"/>
        <v>3615</v>
      </c>
      <c r="I12" s="93">
        <f aca="true" t="shared" si="1" ref="I12:K13">I13</f>
        <v>3615</v>
      </c>
      <c r="J12" s="93">
        <f t="shared" si="1"/>
        <v>0</v>
      </c>
      <c r="K12" s="93">
        <f t="shared" si="1"/>
        <v>0</v>
      </c>
      <c r="L12" s="21"/>
    </row>
    <row r="13" spans="2:12" s="1" customFormat="1" ht="36.75" customHeight="1">
      <c r="B13" s="33" t="s">
        <v>19</v>
      </c>
      <c r="C13" s="34"/>
      <c r="D13" s="34"/>
      <c r="E13" s="58" t="s">
        <v>92</v>
      </c>
      <c r="F13" s="27"/>
      <c r="G13" s="27"/>
      <c r="H13" s="14">
        <f t="shared" si="0"/>
        <v>3615</v>
      </c>
      <c r="I13" s="93">
        <f>I14</f>
        <v>3615</v>
      </c>
      <c r="J13" s="93">
        <f t="shared" si="1"/>
        <v>0</v>
      </c>
      <c r="K13" s="93">
        <f t="shared" si="1"/>
        <v>0</v>
      </c>
      <c r="L13" s="21"/>
    </row>
    <row r="14" spans="2:12" s="1" customFormat="1" ht="35.25" customHeight="1">
      <c r="B14" s="12" t="s">
        <v>32</v>
      </c>
      <c r="C14" s="12" t="s">
        <v>33</v>
      </c>
      <c r="D14" s="19" t="s">
        <v>2</v>
      </c>
      <c r="E14" s="31" t="s">
        <v>100</v>
      </c>
      <c r="F14" s="27"/>
      <c r="G14" s="27"/>
      <c r="H14" s="14">
        <f t="shared" si="0"/>
        <v>3615</v>
      </c>
      <c r="I14" s="94">
        <f>3615</f>
        <v>3615</v>
      </c>
      <c r="J14" s="94"/>
      <c r="K14" s="95"/>
      <c r="L14" s="21"/>
    </row>
    <row r="15" spans="2:12" s="1" customFormat="1" ht="46.5" customHeight="1">
      <c r="B15" s="43" t="s">
        <v>10</v>
      </c>
      <c r="C15" s="20"/>
      <c r="D15" s="44"/>
      <c r="E15" s="60" t="s">
        <v>112</v>
      </c>
      <c r="F15" s="27"/>
      <c r="G15" s="27"/>
      <c r="H15" s="14">
        <f>I15+J15</f>
        <v>430110</v>
      </c>
      <c r="I15" s="96">
        <f>I16</f>
        <v>430110</v>
      </c>
      <c r="J15" s="96">
        <f>J16</f>
        <v>0</v>
      </c>
      <c r="K15" s="96">
        <f>K16</f>
        <v>0</v>
      </c>
      <c r="L15" s="21"/>
    </row>
    <row r="16" spans="2:12" s="1" customFormat="1" ht="54.75" customHeight="1">
      <c r="B16" s="43" t="s">
        <v>11</v>
      </c>
      <c r="C16" s="20"/>
      <c r="D16" s="44"/>
      <c r="E16" s="60" t="s">
        <v>113</v>
      </c>
      <c r="F16" s="27"/>
      <c r="G16" s="27"/>
      <c r="H16" s="14">
        <f>I16+J16</f>
        <v>430110</v>
      </c>
      <c r="I16" s="96">
        <f>I17+I18</f>
        <v>430110</v>
      </c>
      <c r="J16" s="96">
        <f>J17+J18</f>
        <v>0</v>
      </c>
      <c r="K16" s="96">
        <f>K17+K18</f>
        <v>0</v>
      </c>
      <c r="L16" s="21"/>
    </row>
    <row r="17" spans="2:12" s="1" customFormat="1" ht="25.5" customHeight="1">
      <c r="B17" s="12" t="s">
        <v>119</v>
      </c>
      <c r="C17" s="12" t="s">
        <v>34</v>
      </c>
      <c r="D17" s="19" t="s">
        <v>2</v>
      </c>
      <c r="E17" s="76" t="s">
        <v>101</v>
      </c>
      <c r="F17" s="27"/>
      <c r="G17" s="27"/>
      <c r="H17" s="14">
        <f>I17+J17</f>
        <v>84960</v>
      </c>
      <c r="I17" s="97">
        <f>84960</f>
        <v>84960</v>
      </c>
      <c r="J17" s="94"/>
      <c r="K17" s="95"/>
      <c r="L17" s="21"/>
    </row>
    <row r="18" spans="2:12" s="1" customFormat="1" ht="64.5" customHeight="1">
      <c r="B18" s="10" t="s">
        <v>120</v>
      </c>
      <c r="C18" s="10" t="s">
        <v>89</v>
      </c>
      <c r="D18" s="11" t="s">
        <v>2</v>
      </c>
      <c r="E18" s="30" t="s">
        <v>90</v>
      </c>
      <c r="F18" s="27"/>
      <c r="G18" s="27"/>
      <c r="H18" s="14">
        <f>I18+J18</f>
        <v>345150</v>
      </c>
      <c r="I18" s="97">
        <f>345150</f>
        <v>345150</v>
      </c>
      <c r="J18" s="94"/>
      <c r="K18" s="95"/>
      <c r="L18" s="21"/>
    </row>
    <row r="19" spans="2:12" s="1" customFormat="1" ht="75.75" customHeight="1">
      <c r="B19" s="41"/>
      <c r="C19" s="41"/>
      <c r="D19" s="41"/>
      <c r="E19" s="79"/>
      <c r="F19" s="92" t="s">
        <v>125</v>
      </c>
      <c r="G19" s="92" t="s">
        <v>126</v>
      </c>
      <c r="H19" s="99">
        <f t="shared" si="0"/>
        <v>1959075</v>
      </c>
      <c r="I19" s="96">
        <f aca="true" t="shared" si="2" ref="I19:K20">I20</f>
        <v>1959075</v>
      </c>
      <c r="J19" s="96">
        <f t="shared" si="2"/>
        <v>0</v>
      </c>
      <c r="K19" s="96">
        <f t="shared" si="2"/>
        <v>0</v>
      </c>
      <c r="L19" s="21" t="s">
        <v>59</v>
      </c>
    </row>
    <row r="20" spans="2:12" s="1" customFormat="1" ht="36" customHeight="1">
      <c r="B20" s="42" t="s">
        <v>30</v>
      </c>
      <c r="C20" s="41"/>
      <c r="D20" s="41"/>
      <c r="E20" s="58" t="s">
        <v>94</v>
      </c>
      <c r="F20" s="27"/>
      <c r="G20" s="100"/>
      <c r="H20" s="99">
        <f t="shared" si="0"/>
        <v>1959075</v>
      </c>
      <c r="I20" s="96">
        <f t="shared" si="2"/>
        <v>1959075</v>
      </c>
      <c r="J20" s="96">
        <f t="shared" si="2"/>
        <v>0</v>
      </c>
      <c r="K20" s="96">
        <f t="shared" si="2"/>
        <v>0</v>
      </c>
      <c r="L20" s="21"/>
    </row>
    <row r="21" spans="2:12" s="1" customFormat="1" ht="48.75" customHeight="1">
      <c r="B21" s="42" t="s">
        <v>31</v>
      </c>
      <c r="C21" s="41"/>
      <c r="D21" s="41"/>
      <c r="E21" s="59" t="s">
        <v>95</v>
      </c>
      <c r="F21" s="27"/>
      <c r="G21" s="100"/>
      <c r="H21" s="99">
        <f t="shared" si="0"/>
        <v>1959075</v>
      </c>
      <c r="I21" s="96">
        <f>I22+I23+I24+I25+I26+I27</f>
        <v>1959075</v>
      </c>
      <c r="J21" s="96">
        <f>J22+J23+J24+J25+J26+J27</f>
        <v>0</v>
      </c>
      <c r="K21" s="96">
        <f>K22+K23+K24+K25+K26+K27</f>
        <v>0</v>
      </c>
      <c r="L21" s="21"/>
    </row>
    <row r="22" spans="2:12" s="1" customFormat="1" ht="40.5" customHeight="1">
      <c r="B22" s="24" t="s">
        <v>75</v>
      </c>
      <c r="C22" s="24" t="s">
        <v>76</v>
      </c>
      <c r="D22" s="25" t="s">
        <v>77</v>
      </c>
      <c r="E22" s="26" t="s">
        <v>78</v>
      </c>
      <c r="F22" s="27"/>
      <c r="G22" s="100"/>
      <c r="H22" s="99">
        <f t="shared" si="0"/>
        <v>1195</v>
      </c>
      <c r="I22" s="97">
        <f>1195</f>
        <v>1195</v>
      </c>
      <c r="J22" s="97"/>
      <c r="K22" s="97"/>
      <c r="L22" s="21"/>
    </row>
    <row r="23" spans="2:12" s="1" customFormat="1" ht="35.25" customHeight="1">
      <c r="B23" s="12" t="s">
        <v>52</v>
      </c>
      <c r="C23" s="12" t="s">
        <v>53</v>
      </c>
      <c r="D23" s="19" t="s">
        <v>39</v>
      </c>
      <c r="E23" s="31" t="s">
        <v>54</v>
      </c>
      <c r="F23" s="27"/>
      <c r="G23" s="100"/>
      <c r="H23" s="99">
        <f t="shared" si="0"/>
        <v>51460</v>
      </c>
      <c r="I23" s="97">
        <f>51460</f>
        <v>51460</v>
      </c>
      <c r="J23" s="97"/>
      <c r="K23" s="98"/>
      <c r="L23" s="21"/>
    </row>
    <row r="24" spans="2:12" s="1" customFormat="1" ht="45.75" customHeight="1">
      <c r="B24" s="12" t="s">
        <v>40</v>
      </c>
      <c r="C24" s="12" t="s">
        <v>41</v>
      </c>
      <c r="D24" s="12" t="s">
        <v>39</v>
      </c>
      <c r="E24" s="31" t="s">
        <v>17</v>
      </c>
      <c r="F24" s="27"/>
      <c r="G24" s="100"/>
      <c r="H24" s="99">
        <f t="shared" si="0"/>
        <v>916426</v>
      </c>
      <c r="I24" s="97">
        <f>916426</f>
        <v>916426</v>
      </c>
      <c r="J24" s="97"/>
      <c r="K24" s="98"/>
      <c r="L24" s="21"/>
    </row>
    <row r="25" spans="2:12" s="1" customFormat="1" ht="39.75" customHeight="1">
      <c r="B25" s="12" t="s">
        <v>64</v>
      </c>
      <c r="C25" s="12" t="s">
        <v>65</v>
      </c>
      <c r="D25" s="12" t="s">
        <v>39</v>
      </c>
      <c r="E25" s="31" t="s">
        <v>74</v>
      </c>
      <c r="F25" s="27"/>
      <c r="G25" s="100"/>
      <c r="H25" s="99">
        <f t="shared" si="0"/>
        <v>238950</v>
      </c>
      <c r="I25" s="97">
        <f>238950</f>
        <v>238950</v>
      </c>
      <c r="J25" s="97"/>
      <c r="K25" s="98"/>
      <c r="L25" s="21"/>
    </row>
    <row r="26" spans="2:12" s="1" customFormat="1" ht="75.75" customHeight="1">
      <c r="B26" s="28" t="s">
        <v>38</v>
      </c>
      <c r="C26" s="28" t="s">
        <v>3</v>
      </c>
      <c r="D26" s="29">
        <v>1010</v>
      </c>
      <c r="E26" s="77" t="s">
        <v>51</v>
      </c>
      <c r="F26" s="27"/>
      <c r="G26" s="100"/>
      <c r="H26" s="99">
        <f t="shared" si="0"/>
        <v>223230</v>
      </c>
      <c r="I26" s="97">
        <f>223230</f>
        <v>223230</v>
      </c>
      <c r="J26" s="97"/>
      <c r="K26" s="98"/>
      <c r="L26" s="21"/>
    </row>
    <row r="27" spans="2:12" s="1" customFormat="1" ht="39" customHeight="1">
      <c r="B27" s="12" t="s">
        <v>48</v>
      </c>
      <c r="C27" s="12" t="s">
        <v>49</v>
      </c>
      <c r="D27" s="19" t="s">
        <v>4</v>
      </c>
      <c r="E27" s="31" t="s">
        <v>50</v>
      </c>
      <c r="F27" s="27"/>
      <c r="G27" s="100"/>
      <c r="H27" s="99">
        <f t="shared" si="0"/>
        <v>527814</v>
      </c>
      <c r="I27" s="97">
        <f>527814</f>
        <v>527814</v>
      </c>
      <c r="J27" s="97"/>
      <c r="K27" s="98"/>
      <c r="L27" s="21"/>
    </row>
    <row r="28" spans="2:12" s="1" customFormat="1" ht="78" customHeight="1">
      <c r="B28" s="22"/>
      <c r="C28" s="22"/>
      <c r="D28" s="23"/>
      <c r="E28" s="80"/>
      <c r="F28" s="20" t="s">
        <v>132</v>
      </c>
      <c r="G28" s="92" t="s">
        <v>131</v>
      </c>
      <c r="H28" s="99">
        <f t="shared" si="0"/>
        <v>8492371</v>
      </c>
      <c r="I28" s="99">
        <f aca="true" t="shared" si="3" ref="I28:K29">I29</f>
        <v>4806071</v>
      </c>
      <c r="J28" s="99">
        <f t="shared" si="3"/>
        <v>3686300</v>
      </c>
      <c r="K28" s="99">
        <f t="shared" si="3"/>
        <v>3686300</v>
      </c>
      <c r="L28" s="14" t="e">
        <f>L29+#REF!+#REF!</f>
        <v>#REF!</v>
      </c>
    </row>
    <row r="29" spans="2:12" s="62" customFormat="1" ht="35.25" customHeight="1">
      <c r="B29" s="33" t="s">
        <v>18</v>
      </c>
      <c r="C29" s="34"/>
      <c r="D29" s="34"/>
      <c r="E29" s="58" t="s">
        <v>93</v>
      </c>
      <c r="F29" s="20"/>
      <c r="G29" s="20"/>
      <c r="H29" s="99">
        <f>H30</f>
        <v>8492371</v>
      </c>
      <c r="I29" s="99">
        <f t="shared" si="3"/>
        <v>4806071</v>
      </c>
      <c r="J29" s="99">
        <f t="shared" si="3"/>
        <v>3686300</v>
      </c>
      <c r="K29" s="99">
        <f t="shared" si="3"/>
        <v>3686300</v>
      </c>
      <c r="L29" s="61"/>
    </row>
    <row r="30" spans="2:12" s="62" customFormat="1" ht="36" customHeight="1">
      <c r="B30" s="33" t="s">
        <v>19</v>
      </c>
      <c r="C30" s="34"/>
      <c r="D30" s="34"/>
      <c r="E30" s="58" t="s">
        <v>92</v>
      </c>
      <c r="F30" s="20"/>
      <c r="G30" s="20"/>
      <c r="H30" s="99">
        <f>I30+J30</f>
        <v>8492371</v>
      </c>
      <c r="I30" s="99">
        <f>I31+I32+I34</f>
        <v>4806071</v>
      </c>
      <c r="J30" s="99">
        <f>J31+J32+J34</f>
        <v>3686300</v>
      </c>
      <c r="K30" s="99">
        <f>K31+K32+K34</f>
        <v>3686300</v>
      </c>
      <c r="L30" s="61"/>
    </row>
    <row r="31" spans="2:12" s="1" customFormat="1" ht="38.25" customHeight="1">
      <c r="B31" s="10" t="s">
        <v>85</v>
      </c>
      <c r="C31" s="10" t="s">
        <v>61</v>
      </c>
      <c r="D31" s="63" t="s">
        <v>62</v>
      </c>
      <c r="E31" s="26" t="s">
        <v>63</v>
      </c>
      <c r="F31" s="39"/>
      <c r="G31" s="72"/>
      <c r="H31" s="99">
        <f>I31+J31</f>
        <v>3556128</v>
      </c>
      <c r="I31" s="98">
        <f>3556128</f>
        <v>3556128</v>
      </c>
      <c r="J31" s="98"/>
      <c r="K31" s="98"/>
      <c r="L31" s="21"/>
    </row>
    <row r="32" spans="2:12" s="1" customFormat="1" ht="48" customHeight="1">
      <c r="B32" s="10" t="s">
        <v>86</v>
      </c>
      <c r="C32" s="10" t="s">
        <v>71</v>
      </c>
      <c r="D32" s="63" t="s">
        <v>72</v>
      </c>
      <c r="E32" s="26" t="s">
        <v>73</v>
      </c>
      <c r="F32" s="64"/>
      <c r="G32" s="72"/>
      <c r="H32" s="99">
        <f>I32+J32</f>
        <v>1249943</v>
      </c>
      <c r="I32" s="98">
        <f>1249943</f>
        <v>1249943</v>
      </c>
      <c r="J32" s="98"/>
      <c r="K32" s="98"/>
      <c r="L32" s="21"/>
    </row>
    <row r="33" spans="2:12" s="1" customFormat="1" ht="39.75" customHeight="1" hidden="1">
      <c r="B33" s="10" t="s">
        <v>114</v>
      </c>
      <c r="C33" s="10" t="s">
        <v>115</v>
      </c>
      <c r="D33" s="11" t="s">
        <v>116</v>
      </c>
      <c r="E33" s="30" t="s">
        <v>117</v>
      </c>
      <c r="F33" s="86"/>
      <c r="G33" s="72"/>
      <c r="H33" s="99">
        <f>I33+J33</f>
        <v>0</v>
      </c>
      <c r="I33" s="98">
        <f>500000-500000</f>
        <v>0</v>
      </c>
      <c r="J33" s="98"/>
      <c r="K33" s="98"/>
      <c r="L33" s="21"/>
    </row>
    <row r="34" spans="2:12" s="1" customFormat="1" ht="51" customHeight="1">
      <c r="B34" s="24" t="s">
        <v>107</v>
      </c>
      <c r="C34" s="24" t="s">
        <v>108</v>
      </c>
      <c r="D34" s="85" t="s">
        <v>105</v>
      </c>
      <c r="E34" s="30" t="s">
        <v>109</v>
      </c>
      <c r="F34" s="64"/>
      <c r="G34" s="72"/>
      <c r="H34" s="99">
        <f>I34+J34</f>
        <v>3686300</v>
      </c>
      <c r="I34" s="98"/>
      <c r="J34" s="98">
        <f>3686300</f>
        <v>3686300</v>
      </c>
      <c r="K34" s="98">
        <f>3686300</f>
        <v>3686300</v>
      </c>
      <c r="L34" s="21"/>
    </row>
    <row r="35" spans="2:12" s="1" customFormat="1" ht="130.5" customHeight="1">
      <c r="B35" s="12"/>
      <c r="C35" s="12"/>
      <c r="D35" s="19"/>
      <c r="E35" s="81"/>
      <c r="F35" s="20" t="s">
        <v>123</v>
      </c>
      <c r="G35" s="92" t="s">
        <v>124</v>
      </c>
      <c r="H35" s="99">
        <f aca="true" t="shared" si="4" ref="H35:H41">I35+J35</f>
        <v>318600</v>
      </c>
      <c r="I35" s="99">
        <f>I36+I39</f>
        <v>318600</v>
      </c>
      <c r="J35" s="99">
        <f>J36+J39</f>
        <v>0</v>
      </c>
      <c r="K35" s="99">
        <f>K36+K39</f>
        <v>0</v>
      </c>
      <c r="L35" s="21" t="s">
        <v>59</v>
      </c>
    </row>
    <row r="36" spans="2:12" s="1" customFormat="1" ht="39" customHeight="1">
      <c r="B36" s="42" t="s">
        <v>18</v>
      </c>
      <c r="C36" s="41"/>
      <c r="D36" s="41"/>
      <c r="E36" s="58" t="s">
        <v>91</v>
      </c>
      <c r="F36" s="18"/>
      <c r="G36" s="78"/>
      <c r="H36" s="99">
        <f t="shared" si="4"/>
        <v>84960</v>
      </c>
      <c r="I36" s="99">
        <f aca="true" t="shared" si="5" ref="I36:K37">I37</f>
        <v>84960</v>
      </c>
      <c r="J36" s="99">
        <f t="shared" si="5"/>
        <v>0</v>
      </c>
      <c r="K36" s="99">
        <f t="shared" si="5"/>
        <v>0</v>
      </c>
      <c r="L36" s="21"/>
    </row>
    <row r="37" spans="2:12" s="1" customFormat="1" ht="33.75" customHeight="1">
      <c r="B37" s="42" t="s">
        <v>19</v>
      </c>
      <c r="C37" s="41"/>
      <c r="D37" s="41"/>
      <c r="E37" s="58" t="s">
        <v>92</v>
      </c>
      <c r="F37" s="18"/>
      <c r="G37" s="78"/>
      <c r="H37" s="99">
        <f t="shared" si="4"/>
        <v>84960</v>
      </c>
      <c r="I37" s="99">
        <f t="shared" si="5"/>
        <v>84960</v>
      </c>
      <c r="J37" s="99">
        <f t="shared" si="5"/>
        <v>0</v>
      </c>
      <c r="K37" s="99">
        <f t="shared" si="5"/>
        <v>0</v>
      </c>
      <c r="L37" s="21"/>
    </row>
    <row r="38" spans="2:12" s="1" customFormat="1" ht="24.75" customHeight="1">
      <c r="B38" s="12" t="s">
        <v>42</v>
      </c>
      <c r="C38" s="12" t="s">
        <v>43</v>
      </c>
      <c r="D38" s="12" t="s">
        <v>14</v>
      </c>
      <c r="E38" s="32" t="s">
        <v>44</v>
      </c>
      <c r="F38" s="18"/>
      <c r="G38" s="78"/>
      <c r="H38" s="99">
        <f t="shared" si="4"/>
        <v>84960</v>
      </c>
      <c r="I38" s="98">
        <f>84960</f>
        <v>84960</v>
      </c>
      <c r="J38" s="97"/>
      <c r="K38" s="98"/>
      <c r="L38" s="21"/>
    </row>
    <row r="39" spans="2:12" s="1" customFormat="1" ht="48" customHeight="1">
      <c r="B39" s="43" t="s">
        <v>10</v>
      </c>
      <c r="C39" s="20"/>
      <c r="D39" s="44"/>
      <c r="E39" s="60" t="s">
        <v>112</v>
      </c>
      <c r="F39" s="18"/>
      <c r="G39" s="78"/>
      <c r="H39" s="99">
        <f t="shared" si="4"/>
        <v>233640</v>
      </c>
      <c r="I39" s="99">
        <f aca="true" t="shared" si="6" ref="I39:K40">I40</f>
        <v>233640</v>
      </c>
      <c r="J39" s="99">
        <f t="shared" si="6"/>
        <v>0</v>
      </c>
      <c r="K39" s="99">
        <f t="shared" si="6"/>
        <v>0</v>
      </c>
      <c r="L39" s="21"/>
    </row>
    <row r="40" spans="2:12" s="1" customFormat="1" ht="50.25" customHeight="1">
      <c r="B40" s="43" t="s">
        <v>11</v>
      </c>
      <c r="C40" s="20"/>
      <c r="D40" s="44"/>
      <c r="E40" s="60" t="s">
        <v>113</v>
      </c>
      <c r="F40" s="18"/>
      <c r="G40" s="78"/>
      <c r="H40" s="99">
        <f t="shared" si="4"/>
        <v>233640</v>
      </c>
      <c r="I40" s="99">
        <f t="shared" si="6"/>
        <v>233640</v>
      </c>
      <c r="J40" s="99">
        <f t="shared" si="6"/>
        <v>0</v>
      </c>
      <c r="K40" s="99">
        <f t="shared" si="6"/>
        <v>0</v>
      </c>
      <c r="L40" s="21"/>
    </row>
    <row r="41" spans="2:12" s="1" customFormat="1" ht="21.75" customHeight="1">
      <c r="B41" s="22" t="s">
        <v>45</v>
      </c>
      <c r="C41" s="22" t="s">
        <v>46</v>
      </c>
      <c r="D41" s="23" t="s">
        <v>22</v>
      </c>
      <c r="E41" s="32" t="s">
        <v>47</v>
      </c>
      <c r="F41" s="18"/>
      <c r="G41" s="78"/>
      <c r="H41" s="99">
        <f t="shared" si="4"/>
        <v>233640</v>
      </c>
      <c r="I41" s="98">
        <f>233640</f>
        <v>233640</v>
      </c>
      <c r="J41" s="97"/>
      <c r="K41" s="98"/>
      <c r="L41" s="21"/>
    </row>
    <row r="42" spans="2:12" s="1" customFormat="1" ht="90" customHeight="1">
      <c r="B42" s="12"/>
      <c r="C42" s="12"/>
      <c r="D42" s="12"/>
      <c r="E42" s="13"/>
      <c r="F42" s="20" t="s">
        <v>127</v>
      </c>
      <c r="G42" s="20" t="s">
        <v>128</v>
      </c>
      <c r="H42" s="99">
        <f aca="true" t="shared" si="7" ref="H42:H59">I42+J42</f>
        <v>33600</v>
      </c>
      <c r="I42" s="99">
        <f aca="true" t="shared" si="8" ref="I42:K43">I43</f>
        <v>0</v>
      </c>
      <c r="J42" s="99">
        <f t="shared" si="8"/>
        <v>33600</v>
      </c>
      <c r="K42" s="99">
        <f t="shared" si="8"/>
        <v>0</v>
      </c>
      <c r="L42" s="21" t="s">
        <v>59</v>
      </c>
    </row>
    <row r="43" spans="2:12" s="1" customFormat="1" ht="33.75" customHeight="1">
      <c r="B43" s="15" t="s">
        <v>18</v>
      </c>
      <c r="C43" s="16"/>
      <c r="D43" s="17"/>
      <c r="E43" s="58" t="s">
        <v>91</v>
      </c>
      <c r="F43" s="18"/>
      <c r="G43" s="78"/>
      <c r="H43" s="99">
        <f t="shared" si="7"/>
        <v>33600</v>
      </c>
      <c r="I43" s="99">
        <f t="shared" si="8"/>
        <v>0</v>
      </c>
      <c r="J43" s="99">
        <f t="shared" si="8"/>
        <v>33600</v>
      </c>
      <c r="K43" s="99">
        <f t="shared" si="8"/>
        <v>0</v>
      </c>
      <c r="L43" s="21"/>
    </row>
    <row r="44" spans="2:12" s="1" customFormat="1" ht="31.5" customHeight="1">
      <c r="B44" s="15" t="s">
        <v>19</v>
      </c>
      <c r="C44" s="16"/>
      <c r="D44" s="17"/>
      <c r="E44" s="58" t="s">
        <v>92</v>
      </c>
      <c r="F44" s="18"/>
      <c r="G44" s="78"/>
      <c r="H44" s="99">
        <f t="shared" si="7"/>
        <v>33600</v>
      </c>
      <c r="I44" s="99">
        <f>I45</f>
        <v>0</v>
      </c>
      <c r="J44" s="99">
        <f>J45</f>
        <v>33600</v>
      </c>
      <c r="K44" s="99">
        <f>K45</f>
        <v>0</v>
      </c>
      <c r="L44" s="21"/>
    </row>
    <row r="45" spans="2:12" s="1" customFormat="1" ht="35.25" customHeight="1">
      <c r="B45" s="12" t="s">
        <v>20</v>
      </c>
      <c r="C45" s="12" t="s">
        <v>21</v>
      </c>
      <c r="D45" s="19" t="s">
        <v>15</v>
      </c>
      <c r="E45" s="78" t="s">
        <v>16</v>
      </c>
      <c r="F45" s="18"/>
      <c r="G45" s="78"/>
      <c r="H45" s="99">
        <f t="shared" si="7"/>
        <v>33600</v>
      </c>
      <c r="I45" s="98"/>
      <c r="J45" s="97">
        <f>33600</f>
        <v>33600</v>
      </c>
      <c r="K45" s="98"/>
      <c r="L45" s="21"/>
    </row>
    <row r="46" spans="2:12" s="62" customFormat="1" ht="63" customHeight="1">
      <c r="B46" s="73"/>
      <c r="C46" s="73"/>
      <c r="D46" s="74"/>
      <c r="E46" s="75"/>
      <c r="F46" s="20" t="s">
        <v>98</v>
      </c>
      <c r="G46" s="92" t="s">
        <v>133</v>
      </c>
      <c r="H46" s="99">
        <f t="shared" si="7"/>
        <v>234762</v>
      </c>
      <c r="I46" s="99">
        <f>I47+I50</f>
        <v>234762</v>
      </c>
      <c r="J46" s="99">
        <f>J47+J50</f>
        <v>0</v>
      </c>
      <c r="K46" s="99">
        <f>K47+K50</f>
        <v>0</v>
      </c>
      <c r="L46" s="61" t="s">
        <v>59</v>
      </c>
    </row>
    <row r="47" spans="2:12" s="62" customFormat="1" ht="37.5" customHeight="1">
      <c r="B47" s="43" t="s">
        <v>18</v>
      </c>
      <c r="C47" s="20"/>
      <c r="D47" s="44"/>
      <c r="E47" s="58" t="s">
        <v>91</v>
      </c>
      <c r="F47" s="20"/>
      <c r="G47" s="20"/>
      <c r="H47" s="99">
        <f t="shared" si="7"/>
        <v>109722</v>
      </c>
      <c r="I47" s="99">
        <f aca="true" t="shared" si="9" ref="I47:K48">I48</f>
        <v>109722</v>
      </c>
      <c r="J47" s="99">
        <f t="shared" si="9"/>
        <v>0</v>
      </c>
      <c r="K47" s="99">
        <f t="shared" si="9"/>
        <v>0</v>
      </c>
      <c r="L47" s="61"/>
    </row>
    <row r="48" spans="2:12" s="62" customFormat="1" ht="36.75" customHeight="1">
      <c r="B48" s="43" t="s">
        <v>19</v>
      </c>
      <c r="C48" s="20"/>
      <c r="D48" s="44"/>
      <c r="E48" s="58" t="s">
        <v>92</v>
      </c>
      <c r="F48" s="20"/>
      <c r="G48" s="20"/>
      <c r="H48" s="99">
        <f t="shared" si="7"/>
        <v>109722</v>
      </c>
      <c r="I48" s="99">
        <f t="shared" si="9"/>
        <v>109722</v>
      </c>
      <c r="J48" s="99">
        <f t="shared" si="9"/>
        <v>0</v>
      </c>
      <c r="K48" s="99">
        <f t="shared" si="9"/>
        <v>0</v>
      </c>
      <c r="L48" s="61"/>
    </row>
    <row r="49" spans="2:12" s="62" customFormat="1" ht="54" customHeight="1">
      <c r="B49" s="22" t="s">
        <v>23</v>
      </c>
      <c r="C49" s="22" t="s">
        <v>7</v>
      </c>
      <c r="D49" s="23" t="s">
        <v>8</v>
      </c>
      <c r="E49" s="31" t="s">
        <v>9</v>
      </c>
      <c r="F49" s="72"/>
      <c r="G49" s="72"/>
      <c r="H49" s="99">
        <f t="shared" si="7"/>
        <v>109722</v>
      </c>
      <c r="I49" s="98">
        <f>109722</f>
        <v>109722</v>
      </c>
      <c r="J49" s="97">
        <v>0</v>
      </c>
      <c r="K49" s="98">
        <v>0</v>
      </c>
      <c r="L49" s="61"/>
    </row>
    <row r="50" spans="2:12" s="62" customFormat="1" ht="33.75" customHeight="1">
      <c r="B50" s="43" t="s">
        <v>25</v>
      </c>
      <c r="C50" s="20"/>
      <c r="D50" s="44"/>
      <c r="E50" s="60" t="s">
        <v>96</v>
      </c>
      <c r="F50" s="20"/>
      <c r="G50" s="20"/>
      <c r="H50" s="99">
        <f t="shared" si="7"/>
        <v>125040</v>
      </c>
      <c r="I50" s="99">
        <f aca="true" t="shared" si="10" ref="I50:K51">I51</f>
        <v>125040</v>
      </c>
      <c r="J50" s="99">
        <f t="shared" si="10"/>
        <v>0</v>
      </c>
      <c r="K50" s="99">
        <f t="shared" si="10"/>
        <v>0</v>
      </c>
      <c r="L50" s="61"/>
    </row>
    <row r="51" spans="2:12" s="62" customFormat="1" ht="36.75" customHeight="1">
      <c r="B51" s="43" t="s">
        <v>26</v>
      </c>
      <c r="C51" s="20"/>
      <c r="D51" s="44"/>
      <c r="E51" s="60" t="s">
        <v>97</v>
      </c>
      <c r="F51" s="20"/>
      <c r="G51" s="20"/>
      <c r="H51" s="99">
        <f t="shared" si="7"/>
        <v>125040</v>
      </c>
      <c r="I51" s="99">
        <f t="shared" si="10"/>
        <v>125040</v>
      </c>
      <c r="J51" s="99">
        <f t="shared" si="10"/>
        <v>0</v>
      </c>
      <c r="K51" s="99">
        <f t="shared" si="10"/>
        <v>0</v>
      </c>
      <c r="L51" s="61"/>
    </row>
    <row r="52" spans="2:12" s="62" customFormat="1" ht="36" customHeight="1">
      <c r="B52" s="22" t="s">
        <v>24</v>
      </c>
      <c r="C52" s="22" t="s">
        <v>12</v>
      </c>
      <c r="D52" s="23" t="s">
        <v>8</v>
      </c>
      <c r="E52" s="31" t="s">
        <v>13</v>
      </c>
      <c r="F52" s="20"/>
      <c r="G52" s="20"/>
      <c r="H52" s="99">
        <f t="shared" si="7"/>
        <v>125040</v>
      </c>
      <c r="I52" s="98">
        <f>125040</f>
        <v>125040</v>
      </c>
      <c r="J52" s="97">
        <v>0</v>
      </c>
      <c r="K52" s="98">
        <v>0</v>
      </c>
      <c r="L52" s="61"/>
    </row>
    <row r="53" spans="2:12" s="1" customFormat="1" ht="94.5" customHeight="1">
      <c r="B53" s="82"/>
      <c r="C53" s="82"/>
      <c r="D53" s="83"/>
      <c r="E53" s="84"/>
      <c r="F53" s="20" t="s">
        <v>121</v>
      </c>
      <c r="G53" s="92" t="s">
        <v>122</v>
      </c>
      <c r="H53" s="99">
        <f t="shared" si="7"/>
        <v>18515328</v>
      </c>
      <c r="I53" s="99">
        <f aca="true" t="shared" si="11" ref="I53:K54">I54</f>
        <v>10056205</v>
      </c>
      <c r="J53" s="99">
        <f t="shared" si="11"/>
        <v>8459123</v>
      </c>
      <c r="K53" s="99">
        <f t="shared" si="11"/>
        <v>8440123</v>
      </c>
      <c r="L53" s="21" t="s">
        <v>59</v>
      </c>
    </row>
    <row r="54" spans="2:12" s="1" customFormat="1" ht="31.5" customHeight="1">
      <c r="B54" s="33" t="s">
        <v>18</v>
      </c>
      <c r="C54" s="34"/>
      <c r="D54" s="34"/>
      <c r="E54" s="58" t="s">
        <v>91</v>
      </c>
      <c r="F54" s="16"/>
      <c r="G54" s="20"/>
      <c r="H54" s="99">
        <f t="shared" si="7"/>
        <v>18515328</v>
      </c>
      <c r="I54" s="99">
        <f t="shared" si="11"/>
        <v>10056205</v>
      </c>
      <c r="J54" s="99">
        <f t="shared" si="11"/>
        <v>8459123</v>
      </c>
      <c r="K54" s="99">
        <f t="shared" si="11"/>
        <v>8440123</v>
      </c>
      <c r="L54" s="21"/>
    </row>
    <row r="55" spans="2:12" s="1" customFormat="1" ht="31.5" customHeight="1">
      <c r="B55" s="33" t="s">
        <v>19</v>
      </c>
      <c r="C55" s="34"/>
      <c r="D55" s="34"/>
      <c r="E55" s="58" t="s">
        <v>92</v>
      </c>
      <c r="F55" s="16"/>
      <c r="G55" s="20"/>
      <c r="H55" s="99">
        <f t="shared" si="7"/>
        <v>18515328</v>
      </c>
      <c r="I55" s="99">
        <f>I56+I57+I58+I59</f>
        <v>10056205</v>
      </c>
      <c r="J55" s="99">
        <f>J56+J57+J58+J59</f>
        <v>8459123</v>
      </c>
      <c r="K55" s="99">
        <f>K56+K57+K58+K59</f>
        <v>8440123</v>
      </c>
      <c r="L55" s="21"/>
    </row>
    <row r="56" spans="2:12" s="62" customFormat="1" ht="33" customHeight="1">
      <c r="B56" s="22" t="s">
        <v>56</v>
      </c>
      <c r="C56" s="22" t="s">
        <v>55</v>
      </c>
      <c r="D56" s="23" t="s">
        <v>5</v>
      </c>
      <c r="E56" s="31" t="s">
        <v>57</v>
      </c>
      <c r="F56" s="20"/>
      <c r="G56" s="20"/>
      <c r="H56" s="99">
        <f t="shared" si="7"/>
        <v>3872280</v>
      </c>
      <c r="I56" s="98">
        <f>774287</f>
        <v>774287</v>
      </c>
      <c r="J56" s="98">
        <f>3097993</f>
        <v>3097993</v>
      </c>
      <c r="K56" s="98">
        <f>3097993</f>
        <v>3097993</v>
      </c>
      <c r="L56" s="61"/>
    </row>
    <row r="57" spans="2:12" s="62" customFormat="1" ht="27.75" customHeight="1">
      <c r="B57" s="22" t="s">
        <v>27</v>
      </c>
      <c r="C57" s="22" t="s">
        <v>28</v>
      </c>
      <c r="D57" s="23" t="s">
        <v>5</v>
      </c>
      <c r="E57" s="32" t="s">
        <v>29</v>
      </c>
      <c r="F57" s="20"/>
      <c r="G57" s="20"/>
      <c r="H57" s="99">
        <f t="shared" si="7"/>
        <v>7299918</v>
      </c>
      <c r="I57" s="98">
        <f>7299918</f>
        <v>7299918</v>
      </c>
      <c r="J57" s="98"/>
      <c r="K57" s="98"/>
      <c r="L57" s="61"/>
    </row>
    <row r="58" spans="2:12" s="62" customFormat="1" ht="47.25" customHeight="1">
      <c r="B58" s="22" t="s">
        <v>35</v>
      </c>
      <c r="C58" s="22" t="s">
        <v>36</v>
      </c>
      <c r="D58" s="22" t="s">
        <v>6</v>
      </c>
      <c r="E58" s="31" t="s">
        <v>37</v>
      </c>
      <c r="F58" s="20"/>
      <c r="G58" s="20"/>
      <c r="H58" s="99">
        <f t="shared" si="7"/>
        <v>7324130</v>
      </c>
      <c r="I58" s="98">
        <f>1982000</f>
        <v>1982000</v>
      </c>
      <c r="J58" s="98">
        <f>5342130</f>
        <v>5342130</v>
      </c>
      <c r="K58" s="98">
        <f>5342130</f>
        <v>5342130</v>
      </c>
      <c r="L58" s="61"/>
    </row>
    <row r="59" spans="2:12" s="1" customFormat="1" ht="117" customHeight="1">
      <c r="B59" s="10" t="s">
        <v>103</v>
      </c>
      <c r="C59" s="10" t="s">
        <v>104</v>
      </c>
      <c r="D59" s="11" t="s">
        <v>105</v>
      </c>
      <c r="E59" s="30" t="s">
        <v>106</v>
      </c>
      <c r="F59" s="20"/>
      <c r="G59" s="20"/>
      <c r="H59" s="99">
        <f t="shared" si="7"/>
        <v>19000</v>
      </c>
      <c r="I59" s="98"/>
      <c r="J59" s="98">
        <f>19000</f>
        <v>19000</v>
      </c>
      <c r="K59" s="98"/>
      <c r="L59" s="21"/>
    </row>
    <row r="60" spans="2:12" s="1" customFormat="1" ht="234.75" customHeight="1">
      <c r="B60" s="10"/>
      <c r="C60" s="10"/>
      <c r="D60" s="11"/>
      <c r="E60" s="30"/>
      <c r="F60" s="20" t="s">
        <v>129</v>
      </c>
      <c r="G60" s="92" t="s">
        <v>130</v>
      </c>
      <c r="H60" s="99">
        <f>I60+J60</f>
        <v>229311</v>
      </c>
      <c r="I60" s="99">
        <f aca="true" t="shared" si="12" ref="I60:K62">I61</f>
        <v>229311</v>
      </c>
      <c r="J60" s="99">
        <f t="shared" si="12"/>
        <v>0</v>
      </c>
      <c r="K60" s="99">
        <f t="shared" si="12"/>
        <v>0</v>
      </c>
      <c r="L60" s="21"/>
    </row>
    <row r="61" spans="2:12" s="1" customFormat="1" ht="39.75" customHeight="1">
      <c r="B61" s="33" t="s">
        <v>18</v>
      </c>
      <c r="C61" s="34"/>
      <c r="D61" s="34"/>
      <c r="E61" s="58" t="s">
        <v>91</v>
      </c>
      <c r="F61" s="20"/>
      <c r="G61" s="20"/>
      <c r="H61" s="99">
        <f>I61+J61</f>
        <v>229311</v>
      </c>
      <c r="I61" s="99">
        <f t="shared" si="12"/>
        <v>229311</v>
      </c>
      <c r="J61" s="99">
        <f t="shared" si="12"/>
        <v>0</v>
      </c>
      <c r="K61" s="99">
        <f t="shared" si="12"/>
        <v>0</v>
      </c>
      <c r="L61" s="21"/>
    </row>
    <row r="62" spans="2:12" s="1" customFormat="1" ht="37.5" customHeight="1">
      <c r="B62" s="33" t="s">
        <v>19</v>
      </c>
      <c r="C62" s="34"/>
      <c r="D62" s="34"/>
      <c r="E62" s="58" t="s">
        <v>92</v>
      </c>
      <c r="F62" s="20"/>
      <c r="G62" s="20"/>
      <c r="H62" s="99">
        <f>I62+J62</f>
        <v>229311</v>
      </c>
      <c r="I62" s="99">
        <f t="shared" si="12"/>
        <v>229311</v>
      </c>
      <c r="J62" s="99">
        <f t="shared" si="12"/>
        <v>0</v>
      </c>
      <c r="K62" s="99">
        <f t="shared" si="12"/>
        <v>0</v>
      </c>
      <c r="L62" s="21"/>
    </row>
    <row r="63" spans="2:12" s="1" customFormat="1" ht="32.25" customHeight="1">
      <c r="B63" s="10" t="s">
        <v>110</v>
      </c>
      <c r="C63" s="10">
        <v>9770</v>
      </c>
      <c r="D63" s="11" t="s">
        <v>43</v>
      </c>
      <c r="E63" s="30" t="s">
        <v>111</v>
      </c>
      <c r="F63" s="20"/>
      <c r="G63" s="20"/>
      <c r="H63" s="99">
        <f>I63+J63</f>
        <v>229311</v>
      </c>
      <c r="I63" s="98">
        <f>229311</f>
        <v>229311</v>
      </c>
      <c r="J63" s="98"/>
      <c r="K63" s="98"/>
      <c r="L63" s="21"/>
    </row>
    <row r="64" spans="2:12" s="1" customFormat="1" ht="26.25" customHeight="1">
      <c r="B64" s="45" t="s">
        <v>84</v>
      </c>
      <c r="C64" s="45" t="s">
        <v>84</v>
      </c>
      <c r="D64" s="45" t="s">
        <v>84</v>
      </c>
      <c r="E64" s="46" t="s">
        <v>70</v>
      </c>
      <c r="F64" s="45" t="s">
        <v>84</v>
      </c>
      <c r="G64" s="101" t="s">
        <v>84</v>
      </c>
      <c r="H64" s="99">
        <f>I64+J64</f>
        <v>30216772</v>
      </c>
      <c r="I64" s="99">
        <f>I11+I19+I28+I35+I42+I46+I53+I60</f>
        <v>18037749</v>
      </c>
      <c r="J64" s="99">
        <f>J11+J19+J28+J35+J42+J46+J53+J60</f>
        <v>12179023</v>
      </c>
      <c r="K64" s="99">
        <f>K11+K19+K28+K35+K42+K46+K53+K60</f>
        <v>12126423</v>
      </c>
      <c r="L64" s="14" t="e">
        <f>L11+L19+L28+L35+L42+L46+L53+#REF!+#REF!</f>
        <v>#VALUE!</v>
      </c>
    </row>
    <row r="65" spans="2:13" ht="23.25" customHeight="1">
      <c r="B65" s="87"/>
      <c r="C65" s="87"/>
      <c r="D65" s="87"/>
      <c r="E65" s="87"/>
      <c r="F65" s="88"/>
      <c r="G65" s="88"/>
      <c r="H65" s="88"/>
      <c r="I65" s="89"/>
      <c r="J65" s="89"/>
      <c r="K65" s="89"/>
      <c r="L65" s="9">
        <f>SUMIF(L11:L64,"+",H11:H64)</f>
        <v>21495090</v>
      </c>
      <c r="M65" s="8"/>
    </row>
    <row r="66" spans="2:12" s="47" customFormat="1" ht="18" customHeight="1">
      <c r="B66" s="48"/>
      <c r="C66" s="48"/>
      <c r="D66" s="48"/>
      <c r="E66" s="49" t="s">
        <v>135</v>
      </c>
      <c r="F66" s="50"/>
      <c r="G66" s="50"/>
      <c r="H66" s="49" t="s">
        <v>136</v>
      </c>
      <c r="I66" s="51"/>
      <c r="J66" s="52"/>
      <c r="K66" s="53"/>
      <c r="L66" s="48"/>
    </row>
  </sheetData>
  <sheetProtection/>
  <mergeCells count="14">
    <mergeCell ref="B5:C5"/>
    <mergeCell ref="B6:C6"/>
    <mergeCell ref="D8:D9"/>
    <mergeCell ref="G8:G9"/>
    <mergeCell ref="I1:K1"/>
    <mergeCell ref="I8:I9"/>
    <mergeCell ref="B4:K4"/>
    <mergeCell ref="B8:B9"/>
    <mergeCell ref="I2:K2"/>
    <mergeCell ref="E8:E9"/>
    <mergeCell ref="H8:H9"/>
    <mergeCell ref="J8:K8"/>
    <mergeCell ref="F8:F9"/>
    <mergeCell ref="C8:C9"/>
  </mergeCells>
  <printOptions horizontalCentered="1"/>
  <pageMargins left="0.5905511811023623" right="0.31496062992125984" top="0.5118110236220472" bottom="0.15748031496062992" header="0.4724409448818898" footer="0.15748031496062992"/>
  <pageSetup blackAndWhite="1" fitToHeight="3"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г.Чугуева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Эдуард</dc:creator>
  <cp:keywords/>
  <dc:description/>
  <cp:lastModifiedBy>финупр4</cp:lastModifiedBy>
  <cp:lastPrinted>2021-12-09T11:10:07Z</cp:lastPrinted>
  <dcterms:created xsi:type="dcterms:W3CDTF">2004-12-29T12:22:52Z</dcterms:created>
  <dcterms:modified xsi:type="dcterms:W3CDTF">2021-12-23T14:41:14Z</dcterms:modified>
  <cp:category/>
  <cp:version/>
  <cp:contentType/>
  <cp:contentStatus/>
</cp:coreProperties>
</file>