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"/>
    </mc:Choice>
  </mc:AlternateContent>
  <bookViews>
    <workbookView xWindow="-120" yWindow="240" windowWidth="15570" windowHeight="12150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'1'!$A$1:$H$132</definedName>
  </definedNames>
  <calcPr calcId="152511"/>
  <customWorkbookViews>
    <customWorkbookView name="lubow - Личное представление" guid="{356CC87D-C45A-423A-9572-F74069546E3E}" mergeInterval="0" personalView="1" maximized="1" windowWidth="1276" windowHeight="758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ena - Личное представление" guid="{2C2CFF0B-8759-4E25-94E2-B667FE22E70B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F125" i="1" l="1"/>
  <c r="E102" i="1" l="1"/>
  <c r="F102" i="1"/>
  <c r="E121" i="1"/>
  <c r="F121" i="1"/>
  <c r="E119" i="1"/>
  <c r="F119" i="1"/>
  <c r="E118" i="1"/>
  <c r="F118" i="1"/>
  <c r="E115" i="1"/>
  <c r="F115" i="1"/>
  <c r="E112" i="1"/>
  <c r="F112" i="1"/>
  <c r="E101" i="1"/>
  <c r="F101" i="1"/>
  <c r="D121" i="1" l="1"/>
  <c r="D115" i="1"/>
  <c r="D112" i="1"/>
  <c r="E98" i="1"/>
  <c r="E126" i="1" s="1"/>
  <c r="F98" i="1"/>
  <c r="F126" i="1" s="1"/>
  <c r="H122" i="1" l="1"/>
  <c r="G122" i="1"/>
  <c r="C122" i="1"/>
  <c r="C121" i="1" s="1"/>
  <c r="D102" i="1"/>
  <c r="G110" i="1"/>
  <c r="H110" i="1"/>
  <c r="F84" i="1" l="1"/>
  <c r="H48" i="1"/>
  <c r="G48" i="1"/>
  <c r="H12" i="1" l="1"/>
  <c r="H77" i="1" l="1"/>
  <c r="G77" i="1"/>
  <c r="F76" i="1"/>
  <c r="E76" i="1"/>
  <c r="H76" i="1" s="1"/>
  <c r="D76" i="1"/>
  <c r="C76" i="1"/>
  <c r="G76" i="1" l="1"/>
  <c r="G22" i="1"/>
  <c r="H123" i="1" l="1"/>
  <c r="G123" i="1"/>
  <c r="H121" i="1" l="1"/>
  <c r="G121" i="1"/>
  <c r="D98" i="1"/>
  <c r="E49" i="1" l="1"/>
  <c r="F24" i="1" l="1"/>
  <c r="G124" i="1" l="1"/>
  <c r="H124" i="1"/>
  <c r="C115" i="1" l="1"/>
  <c r="C112" i="1"/>
  <c r="C102" i="1"/>
  <c r="G114" i="1" l="1"/>
  <c r="H114" i="1"/>
  <c r="G111" i="1"/>
  <c r="H111" i="1"/>
  <c r="G105" i="1"/>
  <c r="H105" i="1"/>
  <c r="G97" i="1"/>
  <c r="H97" i="1"/>
  <c r="D84" i="1"/>
  <c r="E84" i="1"/>
  <c r="C84" i="1"/>
  <c r="G85" i="1"/>
  <c r="H85" i="1"/>
  <c r="D86" i="1"/>
  <c r="E86" i="1"/>
  <c r="F86" i="1"/>
  <c r="C86" i="1"/>
  <c r="G57" i="1"/>
  <c r="H57" i="1"/>
  <c r="E71" i="1"/>
  <c r="F71" i="1"/>
  <c r="E78" i="1"/>
  <c r="F78" i="1"/>
  <c r="E80" i="1"/>
  <c r="F80" i="1"/>
  <c r="E82" i="1"/>
  <c r="F82" i="1"/>
  <c r="E88" i="1"/>
  <c r="F88" i="1"/>
  <c r="F75" i="1" l="1"/>
  <c r="H86" i="1"/>
  <c r="G86" i="1"/>
  <c r="E75" i="1"/>
  <c r="C24" i="1"/>
  <c r="C23" i="1" s="1"/>
  <c r="C21" i="1"/>
  <c r="C20" i="1" s="1"/>
  <c r="D119" i="1"/>
  <c r="D118" i="1" s="1"/>
  <c r="C119" i="1"/>
  <c r="C118" i="1" s="1"/>
  <c r="D101" i="1"/>
  <c r="C101" i="1"/>
  <c r="H88" i="1"/>
  <c r="G88" i="1"/>
  <c r="D88" i="1"/>
  <c r="C88" i="1"/>
  <c r="G84" i="1"/>
  <c r="H84" i="1"/>
  <c r="H82" i="1"/>
  <c r="G82" i="1"/>
  <c r="D82" i="1"/>
  <c r="C82" i="1"/>
  <c r="C98" i="1"/>
  <c r="C80" i="1"/>
  <c r="C78" i="1"/>
  <c r="C71" i="1"/>
  <c r="C64" i="1"/>
  <c r="C59" i="1"/>
  <c r="C49" i="1"/>
  <c r="C43" i="1"/>
  <c r="C26" i="1"/>
  <c r="C13" i="1"/>
  <c r="C8" i="1"/>
  <c r="C126" i="1" l="1"/>
  <c r="C38" i="1"/>
  <c r="D126" i="1"/>
  <c r="H119" i="1"/>
  <c r="C75" i="1"/>
  <c r="H115" i="1"/>
  <c r="H102" i="1"/>
  <c r="H98" i="1"/>
  <c r="G112" i="1"/>
  <c r="G115" i="1"/>
  <c r="G102" i="1"/>
  <c r="H112" i="1"/>
  <c r="G119" i="1"/>
  <c r="G98" i="1"/>
  <c r="H96" i="1"/>
  <c r="G96" i="1"/>
  <c r="H89" i="1"/>
  <c r="G89" i="1"/>
  <c r="H101" i="1" l="1"/>
  <c r="G101" i="1"/>
  <c r="C90" i="1"/>
  <c r="C127" i="1" s="1"/>
  <c r="H118" i="1"/>
  <c r="G118" i="1"/>
  <c r="G95" i="1"/>
  <c r="H95" i="1"/>
  <c r="H92" i="1"/>
  <c r="G92" i="1"/>
  <c r="G109" i="1"/>
  <c r="H109" i="1"/>
  <c r="G116" i="1"/>
  <c r="H116" i="1"/>
  <c r="G113" i="1"/>
  <c r="H113" i="1"/>
  <c r="G100" i="1"/>
  <c r="H100" i="1"/>
  <c r="E8" i="1"/>
  <c r="E13" i="1"/>
  <c r="E26" i="1"/>
  <c r="E43" i="1"/>
  <c r="E38" i="1" s="1"/>
  <c r="E59" i="1"/>
  <c r="E64" i="1"/>
  <c r="F8" i="1"/>
  <c r="F13" i="1"/>
  <c r="F26" i="1"/>
  <c r="F43" i="1"/>
  <c r="F49" i="1"/>
  <c r="F59" i="1"/>
  <c r="F64" i="1"/>
  <c r="G80" i="1"/>
  <c r="D80" i="1"/>
  <c r="D8" i="1"/>
  <c r="D13" i="1"/>
  <c r="D26" i="1"/>
  <c r="D43" i="1"/>
  <c r="D49" i="1"/>
  <c r="D59" i="1"/>
  <c r="D64" i="1"/>
  <c r="D71" i="1"/>
  <c r="D78" i="1"/>
  <c r="H79" i="1"/>
  <c r="G79" i="1"/>
  <c r="H120" i="1"/>
  <c r="H117" i="1"/>
  <c r="H108" i="1"/>
  <c r="H107" i="1"/>
  <c r="H106" i="1"/>
  <c r="H104" i="1"/>
  <c r="H103" i="1"/>
  <c r="H99" i="1"/>
  <c r="H94" i="1"/>
  <c r="H93" i="1"/>
  <c r="H87" i="1"/>
  <c r="H83" i="1"/>
  <c r="H81" i="1"/>
  <c r="H74" i="1"/>
  <c r="H73" i="1"/>
  <c r="H72" i="1"/>
  <c r="H70" i="1"/>
  <c r="H69" i="1"/>
  <c r="H68" i="1"/>
  <c r="H67" i="1"/>
  <c r="H66" i="1"/>
  <c r="H63" i="1"/>
  <c r="H61" i="1"/>
  <c r="H58" i="1"/>
  <c r="H56" i="1"/>
  <c r="H55" i="1"/>
  <c r="H54" i="1"/>
  <c r="H53" i="1"/>
  <c r="H52" i="1"/>
  <c r="H51" i="1"/>
  <c r="H47" i="1"/>
  <c r="H46" i="1"/>
  <c r="H45" i="1"/>
  <c r="H42" i="1"/>
  <c r="H41" i="1"/>
  <c r="H40" i="1"/>
  <c r="H39" i="1"/>
  <c r="H37" i="1"/>
  <c r="H36" i="1"/>
  <c r="H35" i="1"/>
  <c r="H33" i="1"/>
  <c r="H32" i="1"/>
  <c r="H31" i="1"/>
  <c r="H30" i="1"/>
  <c r="H29" i="1"/>
  <c r="H28" i="1"/>
  <c r="H11" i="1"/>
  <c r="H10" i="1"/>
  <c r="H19" i="1"/>
  <c r="H18" i="1"/>
  <c r="H17" i="1"/>
  <c r="H16" i="1"/>
  <c r="H22" i="1"/>
  <c r="E21" i="1"/>
  <c r="E20" i="1" s="1"/>
  <c r="F21" i="1"/>
  <c r="E24" i="1"/>
  <c r="H25" i="1"/>
  <c r="G25" i="1"/>
  <c r="D24" i="1"/>
  <c r="D23" i="1" s="1"/>
  <c r="G35" i="1"/>
  <c r="G117" i="1"/>
  <c r="G72" i="1"/>
  <c r="G108" i="1"/>
  <c r="G107" i="1"/>
  <c r="G106" i="1"/>
  <c r="G99" i="1"/>
  <c r="G94" i="1"/>
  <c r="G39" i="1"/>
  <c r="D21" i="1"/>
  <c r="D20" i="1" s="1"/>
  <c r="G42" i="1"/>
  <c r="G104" i="1"/>
  <c r="G83" i="1"/>
  <c r="G41" i="1"/>
  <c r="G103" i="1"/>
  <c r="G40" i="1"/>
  <c r="G81" i="1"/>
  <c r="G55" i="1"/>
  <c r="G47" i="1"/>
  <c r="G46" i="1"/>
  <c r="G45" i="1"/>
  <c r="G54" i="1"/>
  <c r="G53" i="1"/>
  <c r="G52" i="1"/>
  <c r="G73" i="1"/>
  <c r="G120" i="1"/>
  <c r="G93" i="1"/>
  <c r="G37" i="1"/>
  <c r="G58" i="1"/>
  <c r="G70" i="1"/>
  <c r="G69" i="1"/>
  <c r="G36" i="1"/>
  <c r="G18" i="1"/>
  <c r="G31" i="1"/>
  <c r="G10" i="1"/>
  <c r="G11" i="1"/>
  <c r="G12" i="1"/>
  <c r="G16" i="1"/>
  <c r="G17" i="1"/>
  <c r="G19" i="1"/>
  <c r="G28" i="1"/>
  <c r="G29" i="1"/>
  <c r="G30" i="1"/>
  <c r="G32" i="1"/>
  <c r="G33" i="1"/>
  <c r="G74" i="1"/>
  <c r="G61" i="1"/>
  <c r="G63" i="1"/>
  <c r="G66" i="1"/>
  <c r="G67" i="1"/>
  <c r="G68" i="1"/>
  <c r="G87" i="1"/>
  <c r="G56" i="1"/>
  <c r="F38" i="1" l="1"/>
  <c r="D38" i="1"/>
  <c r="D75" i="1"/>
  <c r="E90" i="1"/>
  <c r="F90" i="1"/>
  <c r="H24" i="1"/>
  <c r="G78" i="1"/>
  <c r="H78" i="1"/>
  <c r="H75" i="1"/>
  <c r="H21" i="1"/>
  <c r="G43" i="1"/>
  <c r="G26" i="1"/>
  <c r="G24" i="1"/>
  <c r="H80" i="1"/>
  <c r="H8" i="1"/>
  <c r="H71" i="1"/>
  <c r="H43" i="1"/>
  <c r="G21" i="1"/>
  <c r="F23" i="1"/>
  <c r="G8" i="1"/>
  <c r="G62" i="1"/>
  <c r="G125" i="1"/>
  <c r="E23" i="1"/>
  <c r="H23" i="1" s="1"/>
  <c r="H49" i="1"/>
  <c r="G64" i="1"/>
  <c r="H26" i="1"/>
  <c r="G71" i="1"/>
  <c r="G59" i="1"/>
  <c r="H59" i="1"/>
  <c r="G13" i="1"/>
  <c r="H13" i="1"/>
  <c r="H64" i="1"/>
  <c r="G49" i="1"/>
  <c r="G15" i="1"/>
  <c r="F20" i="1"/>
  <c r="H15" i="1"/>
  <c r="H62" i="1"/>
  <c r="D90" i="1" l="1"/>
  <c r="D127" i="1" s="1"/>
  <c r="G75" i="1"/>
  <c r="H125" i="1"/>
  <c r="H126" i="1"/>
  <c r="H38" i="1"/>
  <c r="G38" i="1"/>
  <c r="E127" i="1"/>
  <c r="F127" i="1"/>
  <c r="G126" i="1"/>
  <c r="G23" i="1"/>
  <c r="G20" i="1"/>
  <c r="H20" i="1"/>
  <c r="H90" i="1" l="1"/>
  <c r="G90" i="1"/>
  <c r="H127" i="1"/>
  <c r="G127" i="1"/>
</calcChain>
</file>

<file path=xl/sharedStrings.xml><?xml version="1.0" encoding="utf-8"?>
<sst xmlns="http://schemas.openxmlformats.org/spreadsheetml/2006/main" count="213" uniqueCount="149">
  <si>
    <t>Освіта</t>
  </si>
  <si>
    <t>Охорона та раціональне використання природних ресурсів</t>
  </si>
  <si>
    <t>Спеціальний фонд</t>
  </si>
  <si>
    <t>в т.ч.</t>
  </si>
  <si>
    <t>заробітна плата з нарахуваннями</t>
  </si>
  <si>
    <t>продукти харчування</t>
  </si>
  <si>
    <t>оплата комунальних послуг та енергоносіїв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</si>
  <si>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</si>
  <si>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</si>
  <si>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</si>
  <si>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</si>
  <si>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</si>
  <si>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</si>
  <si>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</si>
  <si>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</si>
  <si>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</si>
  <si>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</si>
  <si>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</si>
  <si>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</si>
  <si>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</si>
  <si>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</si>
  <si>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</si>
  <si>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</si>
  <si>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</si>
  <si>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</si>
  <si>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</si>
  <si>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</si>
  <si>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</si>
  <si>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</si>
  <si>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</si>
  <si>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</si>
  <si>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</si>
  <si>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</si>
  <si>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Загальний фонд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</si>
  <si>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</si>
  <si>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</si>
  <si>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</si>
  <si>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</si>
  <si>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</si>
  <si>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</si>
  <si>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</si>
  <si>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</si>
  <si>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</si>
  <si>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</si>
  <si>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</si>
  <si>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</si>
  <si>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</si>
  <si>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</si>
  <si>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</si>
  <si>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</si>
  <si>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</si>
  <si>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</si>
  <si>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</si>
  <si>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</si>
  <si>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</si>
  <si>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</si>
  <si>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</si>
  <si>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</si>
  <si>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</si>
  <si>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</si>
  <si>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</si>
  <si>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</si>
  <si>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</si>
  <si>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</si>
  <si>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</si>
  <si>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</si>
  <si>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</si>
  <si>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</si>
  <si>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Будівництво інших об`єктів комунальної власності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</si>
  <si>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</si>
  <si>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</si>
  <si>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</si>
  <si>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</si>
  <si>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</si>
  <si>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7350</t>
  </si>
  <si>
    <t>Розроблення схем планування та забудови територій (містобудівної документації)</t>
  </si>
  <si>
    <t>Ірина ЯЛОВЕНКО</t>
  </si>
  <si>
    <t>6011</t>
  </si>
  <si>
    <t>Експлуатація та технічне обслуговування житлового фонду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</si>
  <si>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</si>
  <si>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</si>
  <si>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</si>
  <si>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</si>
  <si>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</si>
  <si>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</si>
  <si>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</si>
  <si>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</si>
  <si>
    <t>Культура і мистецство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</si>
  <si>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</si>
  <si>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</si>
  <si>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т.ч. видатки за рахунок залишку освітньої субвенції:</t>
  </si>
  <si>
    <t>1061</t>
  </si>
  <si>
    <t>7300</t>
  </si>
  <si>
    <t>Будівництво та регіональний розвиток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</si>
  <si>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</si>
  <si>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</si>
  <si>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</si>
  <si>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 грошової  оцінки  земельної ділянки чи права на неї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</si>
  <si>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</si>
  <si>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</si>
  <si>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Охорона здоров'я</t>
  </si>
  <si>
    <t>медикаменти та перв'язувальні матеріали</t>
  </si>
  <si>
    <t>Відхилення
+; -</t>
  </si>
  <si>
    <t>9770</t>
  </si>
  <si>
    <t>Інші субвенції з місцевого бюджету</t>
  </si>
  <si>
    <t>Найменування</t>
  </si>
  <si>
    <t>Затверджено на 2021 рік</t>
  </si>
  <si>
    <t>Затверджено на 2021 рік з урахуванням змін</t>
  </si>
  <si>
    <t>Затверджено на звітній період</t>
  </si>
  <si>
    <t>% виконання до плану на звітній період</t>
  </si>
  <si>
    <t>7000</t>
  </si>
  <si>
    <t>Економічна діяльність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</si>
  <si>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</si>
  <si>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</si>
  <si>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</si>
  <si>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</si>
  <si>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Охорона навколишнього природного середовища</t>
  </si>
  <si>
    <t>8300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</si>
  <si>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</si>
  <si>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</si>
  <si>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 xml:space="preserve"> ВСЬОГО загальний фонд</t>
  </si>
  <si>
    <t xml:space="preserve"> ВСЬОГО спеціальний фонд</t>
  </si>
  <si>
    <t>РАЗОМ загальний і спеціальний фонд</t>
  </si>
  <si>
    <t xml:space="preserve"> Власні надходження бюджетних установ</t>
  </si>
  <si>
    <t>3210</t>
  </si>
  <si>
    <t>Організація  та проведення громадських робіт</t>
  </si>
  <si>
    <t>8220</t>
  </si>
  <si>
    <t>Заходи та роботи з мобілізаційної підготовки місцевого значення</t>
  </si>
  <si>
    <t>8700</t>
  </si>
  <si>
    <t xml:space="preserve">Резервний фонд </t>
  </si>
  <si>
    <t>7325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</si>
  <si>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</si>
  <si>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</si>
  <si>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Будівництво споруд, установ та закладів фізичної культури і спорту</t>
  </si>
  <si>
    <t>9800</t>
  </si>
  <si>
    <t>Субвенція з місцевого бюджету державному бюджету на використання програм соціально-економічного розвитку регіонів</t>
  </si>
  <si>
    <t>7100</t>
  </si>
  <si>
    <t xml:space="preserve">Сільске, лісове, рибне господарство та мисливство </t>
  </si>
  <si>
    <t>7130</t>
  </si>
  <si>
    <t>Здійснення заходів із землеустрою</t>
  </si>
  <si>
    <t>за січень-жовтень 2021 року</t>
  </si>
  <si>
    <t>Виконано за січень-жовтень 2021 року</t>
  </si>
  <si>
    <t>3112</t>
  </si>
  <si>
    <t>Заходи державної політики з питань дітей та їх соціального захисту</t>
  </si>
  <si>
    <t>7368</t>
  </si>
  <si>
    <t>Виконання інвестиційних проектів за рахунок субвенцій з інших бюджетів</t>
  </si>
  <si>
    <t>9750</t>
  </si>
  <si>
    <t>Субвенція з місцевого бюджету на співфінансування інвестиційних проектів</t>
  </si>
  <si>
    <t>Вик.: Вакуленко О., Шимон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</si>
</sst>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26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3" fillId="0" borderId="0"/>
  </cellStyleXfs>
  <cellXfs count="128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justify" vertical="center" wrapText="1"/>
    </xf>
    <xf numFmtId="0" fontId="6" fillId="0" borderId="0" xfId="0" applyFont="1"/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vertical="center" wrapText="1"/>
    </xf>
    <xf numFmtId="0" fontId="14" fillId="0" borderId="0" xfId="0" applyFont="1"/>
    <xf numFmtId="0" fontId="0" fillId="0" borderId="0" xfId="0" applyFont="1"/>
    <xf numFmtId="164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7" fillId="0" borderId="0" xfId="0" applyFont="1"/>
    <xf numFmtId="164" fontId="20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wrapText="1"/>
    </xf>
    <xf numFmtId="164" fontId="21" fillId="0" borderId="1" xfId="0" applyNumberFormat="1" applyFont="1" applyBorder="1"/>
    <xf numFmtId="0" fontId="18" fillId="0" borderId="0" xfId="0" applyFont="1"/>
    <xf numFmtId="0" fontId="15" fillId="0" borderId="0" xfId="0" applyFont="1"/>
    <xf numFmtId="0" fontId="3" fillId="0" borderId="1" xfId="0" applyFont="1" applyFill="1" applyBorder="1" applyAlignment="1">
      <alignment horizontal="justify" vertical="center" wrapText="1"/>
    </xf>
    <xf numFmtId="165" fontId="17" fillId="0" borderId="0" xfId="0" applyNumberFormat="1" applyFont="1"/>
    <xf numFmtId="0" fontId="2" fillId="0" borderId="0" xfId="0" applyFont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0" xfId="0" applyFill="1"/>
    <xf numFmtId="0" fontId="5" fillId="5" borderId="1" xfId="0" applyFont="1" applyFill="1" applyBorder="1" applyAlignment="1">
      <alignment horizontal="justify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5" fillId="5" borderId="1" xfId="0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/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justify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/>
    </xf>
    <xf numFmtId="0" fontId="22" fillId="5" borderId="0" xfId="0" applyFont="1" applyFill="1"/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0" fontId="12" fillId="5" borderId="0" xfId="0" applyFont="1" applyFill="1"/>
    <xf numFmtId="165" fontId="0" fillId="5" borderId="0" xfId="0" applyNumberFormat="1" applyFont="1" applyFill="1"/>
    <xf numFmtId="165" fontId="0" fillId="5" borderId="0" xfId="0" applyNumberFormat="1" applyFill="1"/>
    <xf numFmtId="165" fontId="5" fillId="5" borderId="1" xfId="0" applyNumberFormat="1" applyFont="1" applyFill="1" applyBorder="1" applyAlignment="1">
      <alignment horizontal="justify" vertical="center" wrapText="1"/>
    </xf>
    <xf numFmtId="165" fontId="5" fillId="5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justify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165" fontId="20" fillId="5" borderId="2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12" fillId="0" borderId="0" xfId="0" applyNumberFormat="1" applyFont="1"/>
    <xf numFmtId="49" fontId="6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25" fillId="0" borderId="7" xfId="0" applyFont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3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tabSelected="1" view="pageBreakPreview" topLeftCell="A112" zoomScale="90" zoomScaleNormal="80" zoomScaleSheetLayoutView="90" workbookViewId="0">
      <selection activeCell="B133" sqref="B133"/>
    </sheetView>
  </sheetViews>
  <sheetFormatPr defaultRowHeight="12.75" x14ac:dyDescent="0.2"/>
  <cols>
    <col min="1" max="1" width="7.42578125" customWidth="1"/>
    <col min="2" max="2" width="68.28515625" customWidth="1"/>
    <col min="3" max="3" width="12.28515625" customWidth="1"/>
    <col min="4" max="4" width="12.42578125" style="35" customWidth="1"/>
    <col min="5" max="5" width="11.85546875" style="35" customWidth="1"/>
    <col min="6" max="6" width="12.85546875" style="35" customWidth="1"/>
    <col min="7" max="7" width="11.5703125" style="35" customWidth="1"/>
    <col min="8" max="8" width="9.5703125" style="35" customWidth="1"/>
    <col min="10" max="10" width="11.42578125" customWidth="1"/>
    <col min="13" max="13" width="9" customWidth="1"/>
  </cols>
  <sheetData>
    <row r="1" spans="1:8" ht="15.75" x14ac:dyDescent="0.25">
      <c r="A1" s="43"/>
      <c r="B1" s="43"/>
      <c r="C1" s="47"/>
      <c r="D1" s="43"/>
      <c r="E1" s="43"/>
      <c r="F1" s="43"/>
      <c r="G1" s="43"/>
      <c r="H1" s="43"/>
    </row>
    <row r="2" spans="1:8" ht="14.25" x14ac:dyDescent="0.2">
      <c r="A2" s="116" t="s">
        <v>81</v>
      </c>
      <c r="B2" s="116"/>
      <c r="C2" s="116"/>
      <c r="D2" s="116"/>
      <c r="E2" s="116"/>
      <c r="F2" s="116"/>
      <c r="G2" s="116"/>
      <c r="H2" s="116"/>
    </row>
    <row r="3" spans="1:8" ht="15.75" x14ac:dyDescent="0.25">
      <c r="A3" s="115" t="s">
        <v>140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5" t="s">
        <v>7</v>
      </c>
      <c r="B4" s="115"/>
      <c r="C4" s="115"/>
      <c r="D4" s="115"/>
      <c r="E4" s="115"/>
      <c r="F4" s="115"/>
      <c r="G4" s="115"/>
      <c r="H4" s="115"/>
    </row>
    <row r="5" spans="1:8" ht="12.75" customHeight="1" x14ac:dyDescent="0.25">
      <c r="B5" s="114" t="s">
        <v>73</v>
      </c>
      <c r="C5" s="114"/>
      <c r="D5" s="114"/>
      <c r="E5" s="114"/>
      <c r="F5" s="114"/>
      <c r="G5" s="114"/>
      <c r="H5" s="114"/>
    </row>
    <row r="6" spans="1:8" ht="78" customHeight="1" x14ac:dyDescent="0.2">
      <c r="A6" s="5" t="s">
        <v>14</v>
      </c>
      <c r="B6" s="49" t="s">
        <v>105</v>
      </c>
      <c r="C6" s="49" t="s">
        <v>106</v>
      </c>
      <c r="D6" s="49" t="s">
        <v>107</v>
      </c>
      <c r="E6" s="49" t="s">
        <v>108</v>
      </c>
      <c r="F6" s="49" t="s">
        <v>141</v>
      </c>
      <c r="G6" s="49" t="s">
        <v>102</v>
      </c>
      <c r="H6" s="49" t="s">
        <v>109</v>
      </c>
    </row>
    <row r="7" spans="1:8" ht="15.75" customHeight="1" x14ac:dyDescent="0.2">
      <c r="A7" s="122" t="s">
        <v>33</v>
      </c>
      <c r="B7" s="123"/>
      <c r="C7" s="123"/>
      <c r="D7" s="123"/>
      <c r="E7" s="123"/>
      <c r="F7" s="123"/>
      <c r="G7" s="123"/>
      <c r="H7" s="124"/>
    </row>
    <row r="8" spans="1:8" s="60" customFormat="1" ht="17.25" customHeight="1" x14ac:dyDescent="0.2">
      <c r="A8" s="44" t="s">
        <v>13</v>
      </c>
      <c r="B8" s="59" t="s">
        <v>30</v>
      </c>
      <c r="C8" s="48">
        <f>C10+C11+C12</f>
        <v>24924.780999999999</v>
      </c>
      <c r="D8" s="48">
        <f>D10+D11+D12</f>
        <v>25742.885000000002</v>
      </c>
      <c r="E8" s="48">
        <f>E10+E11+E12</f>
        <v>19987.666999999998</v>
      </c>
      <c r="F8" s="48">
        <f>F10+F11+F12</f>
        <v>19781.703000000001</v>
      </c>
      <c r="G8" s="55">
        <f>F8-E8</f>
        <v>-205.9639999999963</v>
      </c>
      <c r="H8" s="56">
        <f>F8/E8*100</f>
        <v>98.969544569658893</v>
      </c>
    </row>
    <row r="9" spans="1:8" ht="14.25" customHeight="1" x14ac:dyDescent="0.2">
      <c r="A9" s="9"/>
      <c r="B9" s="7" t="s">
        <v>3</v>
      </c>
      <c r="C9" s="90"/>
      <c r="D9" s="94"/>
      <c r="E9" s="94"/>
      <c r="F9" s="94"/>
      <c r="G9" s="31"/>
      <c r="H9" s="10"/>
    </row>
    <row r="10" spans="1:8" ht="18" customHeight="1" x14ac:dyDescent="0.2">
      <c r="A10" s="9"/>
      <c r="B10" s="7" t="s">
        <v>4</v>
      </c>
      <c r="C10" s="108">
        <v>23666.550999999999</v>
      </c>
      <c r="D10" s="108">
        <v>23961.489000000001</v>
      </c>
      <c r="E10" s="108">
        <v>18554.142</v>
      </c>
      <c r="F10" s="108">
        <v>18554.135999999999</v>
      </c>
      <c r="G10" s="31">
        <f>F10-E10</f>
        <v>-6.0000000012223609E-3</v>
      </c>
      <c r="H10" s="10">
        <f>IF(E10=0,0,F10/E10*100)</f>
        <v>99.999967662207169</v>
      </c>
    </row>
    <row r="11" spans="1:8" ht="18.75" customHeight="1" x14ac:dyDescent="0.2">
      <c r="A11" s="9"/>
      <c r="B11" s="7" t="s">
        <v>6</v>
      </c>
      <c r="C11" s="108">
        <v>591.44600000000003</v>
      </c>
      <c r="D11" s="108">
        <v>668.93299999999999</v>
      </c>
      <c r="E11" s="108">
        <v>496.08600000000001</v>
      </c>
      <c r="F11" s="105">
        <v>371.59399999999999</v>
      </c>
      <c r="G11" s="31">
        <f>F11-E11</f>
        <v>-124.49200000000002</v>
      </c>
      <c r="H11" s="10">
        <f>IF(E11=0,0,F11/E11*100)</f>
        <v>74.905157573485241</v>
      </c>
    </row>
    <row r="12" spans="1:8" ht="18" customHeight="1" x14ac:dyDescent="0.2">
      <c r="A12" s="9"/>
      <c r="B12" s="7" t="s">
        <v>15</v>
      </c>
      <c r="C12" s="108">
        <v>666.78399999999999</v>
      </c>
      <c r="D12" s="108">
        <v>1112.463</v>
      </c>
      <c r="E12" s="108">
        <v>937.43899999999996</v>
      </c>
      <c r="F12" s="108">
        <v>855.97299999999996</v>
      </c>
      <c r="G12" s="31">
        <f>F12-E12</f>
        <v>-81.466000000000008</v>
      </c>
      <c r="H12" s="10">
        <f>IF(E12=0,0,F12/E12*100)</f>
        <v>91.309727886294468</v>
      </c>
    </row>
    <row r="13" spans="1:8" s="60" customFormat="1" ht="20.25" customHeight="1" x14ac:dyDescent="0.2">
      <c r="A13" s="44" t="s">
        <v>12</v>
      </c>
      <c r="B13" s="59" t="s">
        <v>0</v>
      </c>
      <c r="C13" s="48">
        <f>C15+C16+C17+C18+C19</f>
        <v>117535.72400000002</v>
      </c>
      <c r="D13" s="48">
        <f>D15+D16+D17+D18+D19</f>
        <v>119968.61</v>
      </c>
      <c r="E13" s="48">
        <f>E15+E16+E17+E18+E19</f>
        <v>91095.261000000013</v>
      </c>
      <c r="F13" s="48">
        <f>F15+F16+F17+F18+F19</f>
        <v>84742.391999999993</v>
      </c>
      <c r="G13" s="55">
        <f>F13-E13</f>
        <v>-6352.8690000000206</v>
      </c>
      <c r="H13" s="56">
        <f>F13/E13*100</f>
        <v>93.026125694946941</v>
      </c>
    </row>
    <row r="14" spans="1:8" s="60" customFormat="1" ht="14.25" customHeight="1" x14ac:dyDescent="0.2">
      <c r="A14" s="44"/>
      <c r="B14" s="61" t="s">
        <v>3</v>
      </c>
      <c r="C14" s="90"/>
      <c r="D14" s="45"/>
      <c r="E14" s="45"/>
      <c r="F14" s="45"/>
      <c r="G14" s="45"/>
      <c r="H14" s="62"/>
    </row>
    <row r="15" spans="1:8" s="60" customFormat="1" ht="16.5" customHeight="1" x14ac:dyDescent="0.2">
      <c r="A15" s="44"/>
      <c r="B15" s="61" t="s">
        <v>4</v>
      </c>
      <c r="C15" s="108">
        <v>102575.304</v>
      </c>
      <c r="D15" s="105">
        <v>100774.894</v>
      </c>
      <c r="E15" s="105">
        <v>81099.907000000007</v>
      </c>
      <c r="F15" s="105">
        <v>75246.741999999998</v>
      </c>
      <c r="G15" s="63">
        <f t="shared" ref="G15:G20" si="0">F15-E15</f>
        <v>-5853.1650000000081</v>
      </c>
      <c r="H15" s="62">
        <f t="shared" ref="H15:H25" si="1">IF(E15=0,0,F15/E15*100)</f>
        <v>92.782772241650036</v>
      </c>
    </row>
    <row r="16" spans="1:8" s="60" customFormat="1" ht="17.25" customHeight="1" x14ac:dyDescent="0.2">
      <c r="A16" s="44"/>
      <c r="B16" s="61" t="s">
        <v>5</v>
      </c>
      <c r="C16" s="108">
        <v>3356.6260000000002</v>
      </c>
      <c r="D16" s="105">
        <v>3353.2220000000002</v>
      </c>
      <c r="E16" s="105">
        <v>2079.71</v>
      </c>
      <c r="F16" s="105">
        <v>2066.2040000000002</v>
      </c>
      <c r="G16" s="63">
        <f t="shared" si="0"/>
        <v>-13.505999999999858</v>
      </c>
      <c r="H16" s="62">
        <f t="shared" si="1"/>
        <v>99.350582533141647</v>
      </c>
    </row>
    <row r="17" spans="1:8" s="60" customFormat="1" ht="18" customHeight="1" x14ac:dyDescent="0.2">
      <c r="A17" s="44"/>
      <c r="B17" s="61" t="s">
        <v>6</v>
      </c>
      <c r="C17" s="108">
        <v>8050.8069999999998</v>
      </c>
      <c r="D17" s="105">
        <v>9457.759</v>
      </c>
      <c r="E17" s="105">
        <v>4454.78</v>
      </c>
      <c r="F17" s="105">
        <v>4185.8710000000001</v>
      </c>
      <c r="G17" s="63">
        <f t="shared" si="0"/>
        <v>-268.90899999999965</v>
      </c>
      <c r="H17" s="62">
        <f t="shared" si="1"/>
        <v>93.963585182657738</v>
      </c>
    </row>
    <row r="18" spans="1:8" s="60" customFormat="1" ht="18.75" customHeight="1" x14ac:dyDescent="0.2">
      <c r="A18" s="44"/>
      <c r="B18" s="61" t="s">
        <v>8</v>
      </c>
      <c r="C18" s="108">
        <v>57.24</v>
      </c>
      <c r="D18" s="105">
        <v>49.55</v>
      </c>
      <c r="E18" s="105">
        <v>9.5500000000000007</v>
      </c>
      <c r="F18" s="105">
        <v>9.5500000000000007</v>
      </c>
      <c r="G18" s="63">
        <f t="shared" si="0"/>
        <v>0</v>
      </c>
      <c r="H18" s="62">
        <f t="shared" si="1"/>
        <v>100</v>
      </c>
    </row>
    <row r="19" spans="1:8" s="60" customFormat="1" ht="17.25" customHeight="1" x14ac:dyDescent="0.2">
      <c r="A19" s="44"/>
      <c r="B19" s="61" t="s">
        <v>16</v>
      </c>
      <c r="C19" s="108">
        <v>3495.7469999999998</v>
      </c>
      <c r="D19" s="105">
        <v>6333.1850000000004</v>
      </c>
      <c r="E19" s="105">
        <v>3451.3139999999999</v>
      </c>
      <c r="F19" s="105">
        <v>3234.0250000000001</v>
      </c>
      <c r="G19" s="63">
        <f t="shared" si="0"/>
        <v>-217.28899999999976</v>
      </c>
      <c r="H19" s="62">
        <f t="shared" si="1"/>
        <v>93.704166007497435</v>
      </c>
    </row>
    <row r="20" spans="1:8" s="60" customFormat="1" ht="16.5" customHeight="1" x14ac:dyDescent="0.2">
      <c r="A20" s="44"/>
      <c r="B20" s="54" t="s">
        <v>17</v>
      </c>
      <c r="C20" s="48">
        <f t="shared" ref="C20:F24" si="2">C21</f>
        <v>60509.7</v>
      </c>
      <c r="D20" s="48">
        <f t="shared" si="2"/>
        <v>60509.7</v>
      </c>
      <c r="E20" s="48">
        <f t="shared" si="2"/>
        <v>49599.7</v>
      </c>
      <c r="F20" s="48">
        <f t="shared" si="2"/>
        <v>43846.633999999998</v>
      </c>
      <c r="G20" s="55">
        <f t="shared" si="0"/>
        <v>-5753.0659999999989</v>
      </c>
      <c r="H20" s="56">
        <f t="shared" si="1"/>
        <v>88.401006457700348</v>
      </c>
    </row>
    <row r="21" spans="1:8" s="104" customFormat="1" ht="26.25" customHeight="1" x14ac:dyDescent="0.2">
      <c r="A21" s="64" t="s">
        <v>83</v>
      </c>
      <c r="B21" s="65" t="s">
        <v>82</v>
      </c>
      <c r="C21" s="66">
        <f t="shared" si="2"/>
        <v>60509.7</v>
      </c>
      <c r="D21" s="66">
        <f t="shared" si="2"/>
        <v>60509.7</v>
      </c>
      <c r="E21" s="66">
        <f t="shared" si="2"/>
        <v>49599.7</v>
      </c>
      <c r="F21" s="66">
        <f t="shared" si="2"/>
        <v>43846.633999999998</v>
      </c>
      <c r="G21" s="67">
        <f t="shared" ref="G21:G26" si="3">F21-E21</f>
        <v>-5753.0659999999989</v>
      </c>
      <c r="H21" s="75">
        <f t="shared" si="1"/>
        <v>88.401006457700348</v>
      </c>
    </row>
    <row r="22" spans="1:8" s="60" customFormat="1" ht="18.75" customHeight="1" x14ac:dyDescent="0.2">
      <c r="A22" s="44"/>
      <c r="B22" s="61" t="s">
        <v>4</v>
      </c>
      <c r="C22" s="109">
        <v>60509.7</v>
      </c>
      <c r="D22" s="109">
        <v>60509.7</v>
      </c>
      <c r="E22" s="109">
        <v>49599.7</v>
      </c>
      <c r="F22" s="109">
        <v>43846.633999999998</v>
      </c>
      <c r="G22" s="63">
        <f t="shared" si="3"/>
        <v>-5753.0659999999989</v>
      </c>
      <c r="H22" s="62">
        <f t="shared" si="1"/>
        <v>88.401006457700348</v>
      </c>
    </row>
    <row r="23" spans="1:8" s="60" customFormat="1" ht="18.75" customHeight="1" x14ac:dyDescent="0.2">
      <c r="A23" s="44"/>
      <c r="B23" s="54" t="s">
        <v>90</v>
      </c>
      <c r="C23" s="48">
        <f t="shared" si="2"/>
        <v>0</v>
      </c>
      <c r="D23" s="48">
        <f t="shared" si="2"/>
        <v>1479.7159999999999</v>
      </c>
      <c r="E23" s="48">
        <f t="shared" si="2"/>
        <v>236.012</v>
      </c>
      <c r="F23" s="48">
        <f t="shared" si="2"/>
        <v>236.011</v>
      </c>
      <c r="G23" s="55">
        <f t="shared" si="3"/>
        <v>-1.0000000000047748E-3</v>
      </c>
      <c r="H23" s="56">
        <f t="shared" si="1"/>
        <v>99.999576292730879</v>
      </c>
    </row>
    <row r="24" spans="1:8" s="60" customFormat="1" ht="27" customHeight="1" x14ac:dyDescent="0.2">
      <c r="A24" s="64" t="s">
        <v>91</v>
      </c>
      <c r="B24" s="65" t="s">
        <v>82</v>
      </c>
      <c r="C24" s="66">
        <f t="shared" si="2"/>
        <v>0</v>
      </c>
      <c r="D24" s="66">
        <f t="shared" si="2"/>
        <v>1479.7159999999999</v>
      </c>
      <c r="E24" s="66">
        <f t="shared" si="2"/>
        <v>236.012</v>
      </c>
      <c r="F24" s="66">
        <f>F25</f>
        <v>236.011</v>
      </c>
      <c r="G24" s="67">
        <f t="shared" si="3"/>
        <v>-1.0000000000047748E-3</v>
      </c>
      <c r="H24" s="75">
        <f t="shared" si="1"/>
        <v>99.999576292730879</v>
      </c>
    </row>
    <row r="25" spans="1:8" s="60" customFormat="1" ht="18.75" customHeight="1" x14ac:dyDescent="0.2">
      <c r="A25" s="44"/>
      <c r="B25" s="61" t="s">
        <v>16</v>
      </c>
      <c r="C25" s="108">
        <v>0</v>
      </c>
      <c r="D25" s="109">
        <v>1479.7159999999999</v>
      </c>
      <c r="E25" s="109">
        <v>236.012</v>
      </c>
      <c r="F25" s="109">
        <v>236.011</v>
      </c>
      <c r="G25" s="63">
        <f t="shared" si="3"/>
        <v>-1.0000000000047748E-3</v>
      </c>
      <c r="H25" s="62">
        <f t="shared" si="1"/>
        <v>99.999576292730879</v>
      </c>
    </row>
    <row r="26" spans="1:8" s="60" customFormat="1" ht="16.5" customHeight="1" x14ac:dyDescent="0.2">
      <c r="A26" s="44" t="s">
        <v>18</v>
      </c>
      <c r="B26" s="59" t="s">
        <v>100</v>
      </c>
      <c r="C26" s="48">
        <f>C28+C29+C30+C31+C32+C33</f>
        <v>3254.9310000000005</v>
      </c>
      <c r="D26" s="48">
        <f>D28+D29+D30+D31+D32+D33</f>
        <v>5582.7559999999994</v>
      </c>
      <c r="E26" s="48">
        <f>E28+E29+E30+E31+E32+E33</f>
        <v>5149.1859999999997</v>
      </c>
      <c r="F26" s="48">
        <f>F28+F29+F30+F31+F32+F33</f>
        <v>4326.3490000000002</v>
      </c>
      <c r="G26" s="55">
        <f t="shared" si="3"/>
        <v>-822.83699999999953</v>
      </c>
      <c r="H26" s="56">
        <f>F26/E26*100</f>
        <v>84.020056762369833</v>
      </c>
    </row>
    <row r="27" spans="1:8" ht="14.25" customHeight="1" x14ac:dyDescent="0.2">
      <c r="A27" s="9"/>
      <c r="B27" s="7" t="s">
        <v>3</v>
      </c>
      <c r="C27" s="90"/>
      <c r="D27" s="95"/>
      <c r="E27" s="95"/>
      <c r="F27" s="95"/>
      <c r="G27" s="34"/>
      <c r="H27" s="24"/>
    </row>
    <row r="28" spans="1:8" ht="21" customHeight="1" x14ac:dyDescent="0.2">
      <c r="A28" s="9"/>
      <c r="B28" s="7" t="s">
        <v>4</v>
      </c>
      <c r="C28" s="108">
        <v>87.84</v>
      </c>
      <c r="D28" s="109">
        <v>18.873999999999999</v>
      </c>
      <c r="E28" s="109">
        <v>18.873999999999999</v>
      </c>
      <c r="F28" s="109">
        <v>18.873999999999999</v>
      </c>
      <c r="G28" s="31">
        <f t="shared" ref="G28:G33" si="4">F28-E28</f>
        <v>0</v>
      </c>
      <c r="H28" s="10">
        <f t="shared" ref="H28:H33" si="5">IF(E28=0,0,F28/E28*100)</f>
        <v>100</v>
      </c>
    </row>
    <row r="29" spans="1:8" ht="18.75" customHeight="1" x14ac:dyDescent="0.2">
      <c r="A29" s="9"/>
      <c r="B29" s="7" t="s">
        <v>101</v>
      </c>
      <c r="C29" s="108">
        <v>0</v>
      </c>
      <c r="D29" s="109">
        <v>492.59899999999999</v>
      </c>
      <c r="E29" s="109">
        <v>492.59899999999999</v>
      </c>
      <c r="F29" s="109">
        <v>474.73399999999998</v>
      </c>
      <c r="G29" s="31">
        <f t="shared" si="4"/>
        <v>-17.865000000000009</v>
      </c>
      <c r="H29" s="10">
        <f t="shared" si="5"/>
        <v>96.373317850827959</v>
      </c>
    </row>
    <row r="30" spans="1:8" ht="19.5" hidden="1" customHeight="1" x14ac:dyDescent="0.2">
      <c r="A30" s="9"/>
      <c r="B30" s="7" t="s">
        <v>5</v>
      </c>
      <c r="C30" s="45"/>
      <c r="D30" s="46"/>
      <c r="E30" s="46"/>
      <c r="F30" s="46"/>
      <c r="G30" s="34">
        <f t="shared" si="4"/>
        <v>0</v>
      </c>
      <c r="H30" s="10">
        <f t="shared" si="5"/>
        <v>0</v>
      </c>
    </row>
    <row r="31" spans="1:8" ht="21" customHeight="1" x14ac:dyDescent="0.2">
      <c r="A31" s="9"/>
      <c r="B31" s="7" t="s">
        <v>6</v>
      </c>
      <c r="C31" s="108">
        <v>2238.0050000000001</v>
      </c>
      <c r="D31" s="109">
        <v>3332.4319999999998</v>
      </c>
      <c r="E31" s="109">
        <v>2984.462</v>
      </c>
      <c r="F31" s="109">
        <v>2259.4349999999999</v>
      </c>
      <c r="G31" s="31">
        <f t="shared" si="4"/>
        <v>-725.02700000000004</v>
      </c>
      <c r="H31" s="10">
        <f t="shared" si="5"/>
        <v>75.706609767522593</v>
      </c>
    </row>
    <row r="32" spans="1:8" ht="21" customHeight="1" x14ac:dyDescent="0.2">
      <c r="A32" s="9"/>
      <c r="B32" s="7" t="s">
        <v>8</v>
      </c>
      <c r="C32" s="108">
        <v>929.08600000000001</v>
      </c>
      <c r="D32" s="109">
        <v>1579.5260000000001</v>
      </c>
      <c r="E32" s="109">
        <v>1493.9259999999999</v>
      </c>
      <c r="F32" s="109">
        <v>1444.202</v>
      </c>
      <c r="G32" s="31">
        <f t="shared" si="4"/>
        <v>-49.723999999999933</v>
      </c>
      <c r="H32" s="10">
        <f t="shared" si="5"/>
        <v>96.671588820329788</v>
      </c>
    </row>
    <row r="33" spans="1:8" ht="19.5" customHeight="1" x14ac:dyDescent="0.2">
      <c r="A33" s="9"/>
      <c r="B33" s="7" t="s">
        <v>15</v>
      </c>
      <c r="C33" s="108">
        <v>0</v>
      </c>
      <c r="D33" s="109">
        <v>159.32499999999999</v>
      </c>
      <c r="E33" s="109">
        <v>159.32499999999999</v>
      </c>
      <c r="F33" s="109">
        <v>129.10400000000001</v>
      </c>
      <c r="G33" s="31">
        <f t="shared" si="4"/>
        <v>-30.220999999999975</v>
      </c>
      <c r="H33" s="10">
        <f t="shared" si="5"/>
        <v>81.031853130393856</v>
      </c>
    </row>
    <row r="34" spans="1:8" ht="12.75" customHeight="1" x14ac:dyDescent="0.2">
      <c r="A34" s="9"/>
      <c r="B34" s="7" t="s">
        <v>3</v>
      </c>
      <c r="C34" s="45"/>
      <c r="D34" s="46"/>
      <c r="E34" s="46"/>
      <c r="F34" s="46"/>
      <c r="G34" s="34"/>
      <c r="H34" s="24"/>
    </row>
    <row r="35" spans="1:8" ht="15.75" customHeight="1" x14ac:dyDescent="0.2">
      <c r="A35" s="13" t="s">
        <v>19</v>
      </c>
      <c r="B35" s="14" t="s">
        <v>64</v>
      </c>
      <c r="C35" s="110">
        <v>2011.825</v>
      </c>
      <c r="D35" s="111">
        <v>3040.3589999999999</v>
      </c>
      <c r="E35" s="111">
        <v>2873.0070000000001</v>
      </c>
      <c r="F35" s="111">
        <v>2216.2640000000001</v>
      </c>
      <c r="G35" s="33">
        <f t="shared" ref="G35:G43" si="6">F35-E35</f>
        <v>-656.74299999999994</v>
      </c>
      <c r="H35" s="15">
        <f>IF(E35=0,0,F35/E35*100)</f>
        <v>77.14091890482689</v>
      </c>
    </row>
    <row r="36" spans="1:8" ht="17.25" customHeight="1" x14ac:dyDescent="0.2">
      <c r="A36" s="13" t="s">
        <v>57</v>
      </c>
      <c r="B36" s="14" t="s">
        <v>61</v>
      </c>
      <c r="C36" s="110">
        <v>575.62</v>
      </c>
      <c r="D36" s="111">
        <v>1380.471</v>
      </c>
      <c r="E36" s="111">
        <v>1114.2529999999999</v>
      </c>
      <c r="F36" s="111">
        <v>949.04</v>
      </c>
      <c r="G36" s="33">
        <f t="shared" si="6"/>
        <v>-165.21299999999997</v>
      </c>
      <c r="H36" s="15">
        <f>IF(E36=0,0,F36/E36*100)</f>
        <v>85.17275699504512</v>
      </c>
    </row>
    <row r="37" spans="1:8" ht="16.5" customHeight="1" x14ac:dyDescent="0.2">
      <c r="A37" s="13" t="s">
        <v>38</v>
      </c>
      <c r="B37" s="14" t="s">
        <v>39</v>
      </c>
      <c r="C37" s="110">
        <v>667.48599999999999</v>
      </c>
      <c r="D37" s="111">
        <v>1161.9259999999999</v>
      </c>
      <c r="E37" s="111">
        <v>1161.9259999999999</v>
      </c>
      <c r="F37" s="111">
        <v>1161.0450000000001</v>
      </c>
      <c r="G37" s="33">
        <f t="shared" si="6"/>
        <v>-0.88099999999985812</v>
      </c>
      <c r="H37" s="15">
        <f>IF(E37=0,0,F37/E37*100)</f>
        <v>99.924177615441963</v>
      </c>
    </row>
    <row r="38" spans="1:8" s="60" customFormat="1" ht="17.25" customHeight="1" x14ac:dyDescent="0.2">
      <c r="A38" s="44" t="s">
        <v>20</v>
      </c>
      <c r="B38" s="59" t="s">
        <v>31</v>
      </c>
      <c r="C38" s="48">
        <f>C39+C40+C41+C42+C43+C49+C54+C55+C56+C57+C58+C48</f>
        <v>6552.232</v>
      </c>
      <c r="D38" s="48">
        <f>D39+D40+D41+D42+D43+D49+D54+D55+D56+D57+D58+D48</f>
        <v>6591.3730000000005</v>
      </c>
      <c r="E38" s="48">
        <f t="shared" ref="E38:F38" si="7">E39+E40+E41+E42+E43+E49+E54+E55+E56+E57+E58+E48</f>
        <v>5237.4170000000004</v>
      </c>
      <c r="F38" s="48">
        <f t="shared" si="7"/>
        <v>5192.2860000000001</v>
      </c>
      <c r="G38" s="55">
        <f t="shared" si="6"/>
        <v>-45.131000000000313</v>
      </c>
      <c r="H38" s="56">
        <f>F38/E38*100</f>
        <v>99.138296606896105</v>
      </c>
    </row>
    <row r="39" spans="1:8" s="71" customFormat="1" ht="22.5" customHeight="1" x14ac:dyDescent="0.2">
      <c r="A39" s="51" t="s">
        <v>71</v>
      </c>
      <c r="B39" s="69" t="s">
        <v>72</v>
      </c>
      <c r="C39" s="70">
        <v>1.125</v>
      </c>
      <c r="D39" s="70">
        <v>1.238</v>
      </c>
      <c r="E39" s="70">
        <v>1.238</v>
      </c>
      <c r="F39" s="70">
        <v>1.2370000000000001</v>
      </c>
      <c r="G39" s="63">
        <f t="shared" si="6"/>
        <v>-9.9999999999988987E-4</v>
      </c>
      <c r="H39" s="62">
        <f>IF(E39=0,0,F39/E39*100)</f>
        <v>99.91922455573507</v>
      </c>
    </row>
    <row r="40" spans="1:8" s="71" customFormat="1" ht="19.5" customHeight="1" x14ac:dyDescent="0.2">
      <c r="A40" s="51" t="s">
        <v>40</v>
      </c>
      <c r="B40" s="72" t="s">
        <v>36</v>
      </c>
      <c r="C40" s="63">
        <v>80.5</v>
      </c>
      <c r="D40" s="45">
        <v>80.387</v>
      </c>
      <c r="E40" s="70">
        <v>39.173000000000002</v>
      </c>
      <c r="F40" s="45">
        <v>33.237000000000002</v>
      </c>
      <c r="G40" s="63">
        <f t="shared" si="6"/>
        <v>-5.9359999999999999</v>
      </c>
      <c r="H40" s="62">
        <f>IF(E40=0,0,F40/E40*100)</f>
        <v>84.846705639088142</v>
      </c>
    </row>
    <row r="41" spans="1:8" s="71" customFormat="1" ht="31.5" customHeight="1" x14ac:dyDescent="0.2">
      <c r="A41" s="51" t="s">
        <v>41</v>
      </c>
      <c r="B41" s="69" t="s">
        <v>37</v>
      </c>
      <c r="C41" s="45">
        <v>980</v>
      </c>
      <c r="D41" s="45">
        <v>980</v>
      </c>
      <c r="E41" s="45">
        <v>644.93499999999995</v>
      </c>
      <c r="F41" s="45">
        <v>643.4</v>
      </c>
      <c r="G41" s="63">
        <f t="shared" si="6"/>
        <v>-1.5349999999999682</v>
      </c>
      <c r="H41" s="62">
        <f>IF(E41=0,0,F41/E41*100)</f>
        <v>99.761991518525122</v>
      </c>
    </row>
    <row r="42" spans="1:8" s="71" customFormat="1" ht="30" customHeight="1" x14ac:dyDescent="0.2">
      <c r="A42" s="73" t="s">
        <v>66</v>
      </c>
      <c r="B42" s="69" t="s">
        <v>67</v>
      </c>
      <c r="C42" s="74">
        <v>125</v>
      </c>
      <c r="D42" s="74">
        <v>225</v>
      </c>
      <c r="E42" s="45">
        <v>187.816</v>
      </c>
      <c r="F42" s="45">
        <v>187.816</v>
      </c>
      <c r="G42" s="63">
        <f t="shared" si="6"/>
        <v>0</v>
      </c>
      <c r="H42" s="62">
        <f>IF(E42=0,0,F42/E42*100)</f>
        <v>100</v>
      </c>
    </row>
    <row r="43" spans="1:8" s="71" customFormat="1" ht="33.75" customHeight="1" x14ac:dyDescent="0.2">
      <c r="A43" s="51" t="s">
        <v>28</v>
      </c>
      <c r="B43" s="69" t="s">
        <v>29</v>
      </c>
      <c r="C43" s="45">
        <f>C45+C46+C47</f>
        <v>3514.79</v>
      </c>
      <c r="D43" s="45">
        <f>D45+D46+D47</f>
        <v>3699.6280000000002</v>
      </c>
      <c r="E43" s="105">
        <f>E45+E46+E47</f>
        <v>3067.9020000000005</v>
      </c>
      <c r="F43" s="45">
        <f>F45+F46+F47</f>
        <v>3053.4569999999999</v>
      </c>
      <c r="G43" s="63">
        <f t="shared" si="6"/>
        <v>-14.445000000000618</v>
      </c>
      <c r="H43" s="62">
        <f>IF(E43=0,0,F43/E43*100)</f>
        <v>99.529157059123776</v>
      </c>
    </row>
    <row r="44" spans="1:8" s="78" customFormat="1" ht="12.75" customHeight="1" x14ac:dyDescent="0.2">
      <c r="A44" s="51"/>
      <c r="B44" s="69" t="s">
        <v>3</v>
      </c>
      <c r="C44" s="91"/>
      <c r="D44" s="46"/>
      <c r="E44" s="46"/>
      <c r="F44" s="46"/>
      <c r="G44" s="76"/>
      <c r="H44" s="77"/>
    </row>
    <row r="45" spans="1:8" s="78" customFormat="1" ht="24" customHeight="1" x14ac:dyDescent="0.2">
      <c r="A45" s="51"/>
      <c r="B45" s="61" t="s">
        <v>4</v>
      </c>
      <c r="C45" s="45">
        <v>3429.1610000000001</v>
      </c>
      <c r="D45" s="45">
        <v>3429.1610000000001</v>
      </c>
      <c r="E45" s="45">
        <v>2825.6640000000002</v>
      </c>
      <c r="F45" s="45">
        <v>2825.663</v>
      </c>
      <c r="G45" s="63">
        <f>F45-E45</f>
        <v>-1.0000000002037268E-3</v>
      </c>
      <c r="H45" s="62">
        <f>IF(E45=0,0,F45/E45*100)</f>
        <v>99.999964610088099</v>
      </c>
    </row>
    <row r="46" spans="1:8" s="3" customFormat="1" ht="20.25" customHeight="1" x14ac:dyDescent="0.2">
      <c r="A46" s="27"/>
      <c r="B46" s="20" t="s">
        <v>6</v>
      </c>
      <c r="C46" s="45">
        <v>48.082999999999998</v>
      </c>
      <c r="D46" s="45">
        <v>48.082999999999998</v>
      </c>
      <c r="E46" s="45">
        <v>33.954000000000001</v>
      </c>
      <c r="F46" s="45">
        <v>26.5</v>
      </c>
      <c r="G46" s="31">
        <f>F46-E46</f>
        <v>-7.4540000000000006</v>
      </c>
      <c r="H46" s="10">
        <f>IF(E46=0,0,F46/E46*100)</f>
        <v>78.046769158272951</v>
      </c>
    </row>
    <row r="47" spans="1:8" s="3" customFormat="1" ht="21" customHeight="1" x14ac:dyDescent="0.2">
      <c r="A47" s="28"/>
      <c r="B47" s="20" t="s">
        <v>15</v>
      </c>
      <c r="C47" s="45">
        <v>37.545999999999999</v>
      </c>
      <c r="D47" s="45">
        <v>222.38399999999999</v>
      </c>
      <c r="E47" s="45">
        <v>208.28399999999999</v>
      </c>
      <c r="F47" s="45">
        <v>201.29400000000001</v>
      </c>
      <c r="G47" s="31">
        <f>F47-E47</f>
        <v>-6.9899999999999807</v>
      </c>
      <c r="H47" s="10">
        <f>IF(E47=0,0,F47/E47*100)</f>
        <v>96.644005300455163</v>
      </c>
    </row>
    <row r="48" spans="1:8" s="3" customFormat="1" ht="21" customHeight="1" x14ac:dyDescent="0.2">
      <c r="A48" s="28" t="s">
        <v>142</v>
      </c>
      <c r="B48" s="112" t="s">
        <v>143</v>
      </c>
      <c r="C48" s="45">
        <v>0</v>
      </c>
      <c r="D48" s="45">
        <v>5</v>
      </c>
      <c r="E48" s="45">
        <v>0</v>
      </c>
      <c r="F48" s="45">
        <v>0</v>
      </c>
      <c r="G48" s="31">
        <f>F48-E48</f>
        <v>0</v>
      </c>
      <c r="H48" s="10">
        <f>IF(E48=0,0,F48/E48*100)</f>
        <v>0</v>
      </c>
    </row>
    <row r="49" spans="1:8" s="23" customFormat="1" ht="23.25" customHeight="1" x14ac:dyDescent="0.2">
      <c r="A49" s="28" t="s">
        <v>44</v>
      </c>
      <c r="B49" s="20" t="s">
        <v>84</v>
      </c>
      <c r="C49" s="70">
        <f>C51+C52+C53</f>
        <v>571.0569999999999</v>
      </c>
      <c r="D49" s="70">
        <f>D51+D52+D53</f>
        <v>571.93799999999987</v>
      </c>
      <c r="E49" s="70">
        <f>E51+E52+E53</f>
        <v>471.13399999999996</v>
      </c>
      <c r="F49" s="70">
        <f>F51+F52+F53</f>
        <v>464.91400000000004</v>
      </c>
      <c r="G49" s="31">
        <f>F49-E49</f>
        <v>-6.2199999999999136</v>
      </c>
      <c r="H49" s="10">
        <f>IF(E49=0,0,F49/E49*100)</f>
        <v>98.67978112384165</v>
      </c>
    </row>
    <row r="50" spans="1:8" s="16" customFormat="1" ht="12.75" customHeight="1" x14ac:dyDescent="0.2">
      <c r="A50" s="29"/>
      <c r="B50" s="20" t="s">
        <v>3</v>
      </c>
      <c r="C50" s="93"/>
      <c r="D50" s="96"/>
      <c r="E50" s="96"/>
      <c r="F50" s="96"/>
      <c r="G50" s="34"/>
      <c r="H50" s="36"/>
    </row>
    <row r="51" spans="1:8" s="3" customFormat="1" ht="22.5" customHeight="1" x14ac:dyDescent="0.2">
      <c r="A51" s="28"/>
      <c r="B51" s="20" t="s">
        <v>4</v>
      </c>
      <c r="C51" s="70">
        <v>542.69399999999996</v>
      </c>
      <c r="D51" s="70">
        <v>542.69399999999996</v>
      </c>
      <c r="E51" s="70">
        <v>448.60199999999998</v>
      </c>
      <c r="F51" s="45">
        <v>448.59300000000002</v>
      </c>
      <c r="G51" s="31">
        <v>6.3E-2</v>
      </c>
      <c r="H51" s="10">
        <f t="shared" ref="H51:H58" si="8">IF(E51=0,0,F51/E51*100)</f>
        <v>99.997993767303768</v>
      </c>
    </row>
    <row r="52" spans="1:8" s="3" customFormat="1" ht="21.75" customHeight="1" x14ac:dyDescent="0.2">
      <c r="A52" s="28"/>
      <c r="B52" s="20" t="s">
        <v>6</v>
      </c>
      <c r="C52" s="70">
        <v>13.02</v>
      </c>
      <c r="D52" s="70">
        <v>13.901</v>
      </c>
      <c r="E52" s="70">
        <v>10.352</v>
      </c>
      <c r="F52" s="45">
        <v>8.1289999999999996</v>
      </c>
      <c r="G52" s="31">
        <f t="shared" ref="G52:G59" si="9">F52-E52</f>
        <v>-2.2230000000000008</v>
      </c>
      <c r="H52" s="10">
        <f t="shared" si="8"/>
        <v>78.525888717156107</v>
      </c>
    </row>
    <row r="53" spans="1:8" s="3" customFormat="1" ht="22.5" customHeight="1" x14ac:dyDescent="0.2">
      <c r="A53" s="28"/>
      <c r="B53" s="20" t="s">
        <v>15</v>
      </c>
      <c r="C53" s="70">
        <v>15.343</v>
      </c>
      <c r="D53" s="70">
        <v>15.343</v>
      </c>
      <c r="E53" s="70">
        <v>12.18</v>
      </c>
      <c r="F53" s="45">
        <v>8.1920000000000002</v>
      </c>
      <c r="G53" s="31">
        <f t="shared" si="9"/>
        <v>-3.9879999999999995</v>
      </c>
      <c r="H53" s="10">
        <f t="shared" si="8"/>
        <v>67.257799671592778</v>
      </c>
    </row>
    <row r="54" spans="1:8" s="23" customFormat="1" ht="21.75" customHeight="1" x14ac:dyDescent="0.2">
      <c r="A54" s="28" t="s">
        <v>46</v>
      </c>
      <c r="B54" s="20" t="s">
        <v>45</v>
      </c>
      <c r="C54" s="70">
        <v>80</v>
      </c>
      <c r="D54" s="70">
        <v>80</v>
      </c>
      <c r="E54" s="70">
        <v>35</v>
      </c>
      <c r="F54" s="45">
        <v>34.854999999999997</v>
      </c>
      <c r="G54" s="31">
        <f t="shared" si="9"/>
        <v>-0.14500000000000313</v>
      </c>
      <c r="H54" s="10">
        <f t="shared" si="8"/>
        <v>99.585714285714275</v>
      </c>
    </row>
    <row r="55" spans="1:8" ht="43.5" customHeight="1" x14ac:dyDescent="0.2">
      <c r="A55" s="27" t="s">
        <v>43</v>
      </c>
      <c r="B55" s="21" t="s">
        <v>22</v>
      </c>
      <c r="C55" s="45">
        <v>325</v>
      </c>
      <c r="D55" s="45">
        <v>0</v>
      </c>
      <c r="E55" s="45">
        <v>0</v>
      </c>
      <c r="F55" s="45">
        <v>0</v>
      </c>
      <c r="G55" s="31">
        <f t="shared" si="9"/>
        <v>0</v>
      </c>
      <c r="H55" s="10">
        <f t="shared" si="8"/>
        <v>0</v>
      </c>
    </row>
    <row r="56" spans="1:8" ht="42.75" customHeight="1" x14ac:dyDescent="0.2">
      <c r="A56" s="27" t="s">
        <v>21</v>
      </c>
      <c r="B56" s="21" t="s">
        <v>42</v>
      </c>
      <c r="C56" s="45">
        <v>75</v>
      </c>
      <c r="D56" s="45">
        <v>75</v>
      </c>
      <c r="E56" s="45">
        <v>66.924999999999997</v>
      </c>
      <c r="F56" s="45">
        <v>66.328000000000003</v>
      </c>
      <c r="G56" s="31">
        <f t="shared" si="9"/>
        <v>-0.5969999999999942</v>
      </c>
      <c r="H56" s="10">
        <f t="shared" si="8"/>
        <v>99.10795666791185</v>
      </c>
    </row>
    <row r="57" spans="1:8" ht="22.5" customHeight="1" x14ac:dyDescent="0.2">
      <c r="A57" s="27" t="s">
        <v>124</v>
      </c>
      <c r="B57" s="21" t="s">
        <v>125</v>
      </c>
      <c r="C57" s="45">
        <v>0</v>
      </c>
      <c r="D57" s="45">
        <v>65.16</v>
      </c>
      <c r="E57" s="45">
        <v>50.656999999999996</v>
      </c>
      <c r="F57" s="45">
        <v>50.656999999999996</v>
      </c>
      <c r="G57" s="31">
        <f t="shared" si="9"/>
        <v>0</v>
      </c>
      <c r="H57" s="10">
        <f t="shared" si="8"/>
        <v>100</v>
      </c>
    </row>
    <row r="58" spans="1:8" ht="21.75" customHeight="1" x14ac:dyDescent="0.2">
      <c r="A58" s="27" t="s">
        <v>69</v>
      </c>
      <c r="B58" s="20" t="s">
        <v>70</v>
      </c>
      <c r="C58" s="45">
        <v>799.76</v>
      </c>
      <c r="D58" s="45">
        <v>808.02200000000005</v>
      </c>
      <c r="E58" s="45">
        <v>672.63699999999994</v>
      </c>
      <c r="F58" s="45">
        <v>656.38499999999999</v>
      </c>
      <c r="G58" s="31">
        <f t="shared" si="9"/>
        <v>-16.251999999999953</v>
      </c>
      <c r="H58" s="10">
        <f t="shared" si="8"/>
        <v>97.583837939334302</v>
      </c>
    </row>
    <row r="59" spans="1:8" s="60" customFormat="1" ht="18.75" customHeight="1" x14ac:dyDescent="0.2">
      <c r="A59" s="44" t="s">
        <v>23</v>
      </c>
      <c r="B59" s="54" t="s">
        <v>32</v>
      </c>
      <c r="C59" s="48">
        <f>C61+C62+C63</f>
        <v>4998.0240000000003</v>
      </c>
      <c r="D59" s="48">
        <f>D61+D62+D63</f>
        <v>5080.518</v>
      </c>
      <c r="E59" s="48">
        <f>E61+E62+E63</f>
        <v>4245.0649999999996</v>
      </c>
      <c r="F59" s="48">
        <f>F61+F62+F63</f>
        <v>4236.2550000000001</v>
      </c>
      <c r="G59" s="55">
        <f t="shared" si="9"/>
        <v>-8.8099999999994907</v>
      </c>
      <c r="H59" s="56">
        <f>F59/E59*100</f>
        <v>99.792464897475071</v>
      </c>
    </row>
    <row r="60" spans="1:8" x14ac:dyDescent="0.2">
      <c r="A60" s="9"/>
      <c r="B60" s="7" t="s">
        <v>3</v>
      </c>
      <c r="C60" s="90"/>
      <c r="D60" s="46"/>
      <c r="E60" s="46"/>
      <c r="F60" s="46"/>
      <c r="G60" s="34"/>
      <c r="H60" s="24"/>
    </row>
    <row r="61" spans="1:8" ht="21.75" customHeight="1" x14ac:dyDescent="0.2">
      <c r="A61" s="9"/>
      <c r="B61" s="7" t="s">
        <v>4</v>
      </c>
      <c r="C61" s="45">
        <v>4243.4350000000004</v>
      </c>
      <c r="D61" s="45">
        <v>4243.4350000000004</v>
      </c>
      <c r="E61" s="45">
        <v>3560.0549999999998</v>
      </c>
      <c r="F61" s="45">
        <v>3560.05</v>
      </c>
      <c r="G61" s="31">
        <f>F61-E61</f>
        <v>-4.999999999654392E-3</v>
      </c>
      <c r="H61" s="10">
        <f>IF(E61=0,0,F61/E61*100)</f>
        <v>99.999859552731635</v>
      </c>
    </row>
    <row r="62" spans="1:8" ht="21" customHeight="1" x14ac:dyDescent="0.2">
      <c r="A62" s="9"/>
      <c r="B62" s="7" t="s">
        <v>6</v>
      </c>
      <c r="C62" s="45">
        <v>325.334</v>
      </c>
      <c r="D62" s="45">
        <v>334.79399999999998</v>
      </c>
      <c r="E62" s="45">
        <v>231.78100000000001</v>
      </c>
      <c r="F62" s="45">
        <v>226.22499999999999</v>
      </c>
      <c r="G62" s="31">
        <f>F62-E62</f>
        <v>-5.5560000000000116</v>
      </c>
      <c r="H62" s="10">
        <f>IF(E62=0,0,F62/E62*100)</f>
        <v>97.602909643154518</v>
      </c>
    </row>
    <row r="63" spans="1:8" ht="19.5" customHeight="1" x14ac:dyDescent="0.2">
      <c r="A63" s="9"/>
      <c r="B63" s="7" t="s">
        <v>15</v>
      </c>
      <c r="C63" s="45">
        <v>429.255</v>
      </c>
      <c r="D63" s="45">
        <v>502.28899999999999</v>
      </c>
      <c r="E63" s="45">
        <v>453.22899999999998</v>
      </c>
      <c r="F63" s="45">
        <v>449.98</v>
      </c>
      <c r="G63" s="31">
        <f>F63-E63</f>
        <v>-3.2489999999999668</v>
      </c>
      <c r="H63" s="10">
        <f>IF(E63=0,0,F63/E63*100)</f>
        <v>99.283143841192867</v>
      </c>
    </row>
    <row r="64" spans="1:8" s="60" customFormat="1" ht="17.25" customHeight="1" x14ac:dyDescent="0.2">
      <c r="A64" s="44" t="s">
        <v>24</v>
      </c>
      <c r="B64" s="54" t="s">
        <v>34</v>
      </c>
      <c r="C64" s="48">
        <f>C66+C67+C68</f>
        <v>2032.9749999999999</v>
      </c>
      <c r="D64" s="48">
        <f>D66+D67+D68</f>
        <v>2154.694</v>
      </c>
      <c r="E64" s="48">
        <f>E66+E67+E68</f>
        <v>1686.7980000000002</v>
      </c>
      <c r="F64" s="48">
        <f>F66+F67+F68</f>
        <v>1633.739</v>
      </c>
      <c r="G64" s="55">
        <f>F64-E64</f>
        <v>-53.059000000000196</v>
      </c>
      <c r="H64" s="56">
        <f>F64/E64*100</f>
        <v>96.85445441600001</v>
      </c>
    </row>
    <row r="65" spans="1:8" s="60" customFormat="1" x14ac:dyDescent="0.2">
      <c r="A65" s="44"/>
      <c r="B65" s="61" t="s">
        <v>3</v>
      </c>
      <c r="C65" s="90"/>
      <c r="D65" s="46"/>
      <c r="E65" s="46"/>
      <c r="F65" s="46"/>
      <c r="G65" s="76"/>
      <c r="H65" s="77"/>
    </row>
    <row r="66" spans="1:8" s="60" customFormat="1" ht="19.5" customHeight="1" x14ac:dyDescent="0.2">
      <c r="A66" s="44"/>
      <c r="B66" s="61" t="s">
        <v>4</v>
      </c>
      <c r="C66" s="45">
        <v>1659.338</v>
      </c>
      <c r="D66" s="45">
        <v>1659.338</v>
      </c>
      <c r="E66" s="45">
        <v>1383.4390000000001</v>
      </c>
      <c r="F66" s="45">
        <v>1382.9580000000001</v>
      </c>
      <c r="G66" s="63">
        <f t="shared" ref="G66:G80" si="10">F66-E66</f>
        <v>-0.48099999999999454</v>
      </c>
      <c r="H66" s="62">
        <f>IF(E66=0,0,F66/E66*100)</f>
        <v>99.96523157146791</v>
      </c>
    </row>
    <row r="67" spans="1:8" s="60" customFormat="1" ht="21" customHeight="1" x14ac:dyDescent="0.2">
      <c r="A67" s="44"/>
      <c r="B67" s="61" t="s">
        <v>6</v>
      </c>
      <c r="C67" s="45">
        <v>94.817999999999998</v>
      </c>
      <c r="D67" s="45">
        <v>94.817999999999998</v>
      </c>
      <c r="E67" s="45">
        <v>67.536000000000001</v>
      </c>
      <c r="F67" s="45">
        <v>39.768000000000001</v>
      </c>
      <c r="G67" s="63">
        <f t="shared" si="10"/>
        <v>-27.768000000000001</v>
      </c>
      <c r="H67" s="62">
        <f>IF(E67=0,0,F67/E67*100)</f>
        <v>58.884150675195443</v>
      </c>
    </row>
    <row r="68" spans="1:8" s="60" customFormat="1" ht="18" customHeight="1" x14ac:dyDescent="0.2">
      <c r="A68" s="44"/>
      <c r="B68" s="61" t="s">
        <v>15</v>
      </c>
      <c r="C68" s="45">
        <v>278.81900000000002</v>
      </c>
      <c r="D68" s="45">
        <v>400.53800000000001</v>
      </c>
      <c r="E68" s="45">
        <v>235.82300000000001</v>
      </c>
      <c r="F68" s="45">
        <v>211.01300000000001</v>
      </c>
      <c r="G68" s="63">
        <f t="shared" si="10"/>
        <v>-24.810000000000002</v>
      </c>
      <c r="H68" s="62">
        <f>IF(E68=0,0,F68/E68*100)</f>
        <v>89.479397683856106</v>
      </c>
    </row>
    <row r="69" spans="1:8" s="83" customFormat="1" ht="15.75" customHeight="1" x14ac:dyDescent="0.2">
      <c r="A69" s="79" t="s">
        <v>25</v>
      </c>
      <c r="B69" s="80" t="s">
        <v>9</v>
      </c>
      <c r="C69" s="81">
        <v>1535.383</v>
      </c>
      <c r="D69" s="81">
        <v>1536.307</v>
      </c>
      <c r="E69" s="81">
        <v>1185.645</v>
      </c>
      <c r="F69" s="81">
        <v>1134.6769999999999</v>
      </c>
      <c r="G69" s="82">
        <f t="shared" si="10"/>
        <v>-50.968000000000075</v>
      </c>
      <c r="H69" s="68">
        <f>IF(E69=0,0,F69/E69*100)</f>
        <v>95.70124278346384</v>
      </c>
    </row>
    <row r="70" spans="1:8" s="83" customFormat="1" ht="16.5" customHeight="1" x14ac:dyDescent="0.2">
      <c r="A70" s="79" t="s">
        <v>26</v>
      </c>
      <c r="B70" s="80" t="s">
        <v>10</v>
      </c>
      <c r="C70" s="81">
        <v>497.59199999999998</v>
      </c>
      <c r="D70" s="81">
        <v>618.38699999999994</v>
      </c>
      <c r="E70" s="81">
        <v>501.15300000000002</v>
      </c>
      <c r="F70" s="81">
        <v>499.06200000000001</v>
      </c>
      <c r="G70" s="82">
        <f t="shared" si="10"/>
        <v>-2.0910000000000082</v>
      </c>
      <c r="H70" s="68">
        <f>IF(E70=0,0,F70/E70*100)</f>
        <v>99.582762150480988</v>
      </c>
    </row>
    <row r="71" spans="1:8" s="60" customFormat="1" ht="19.5" customHeight="1" x14ac:dyDescent="0.2">
      <c r="A71" s="44" t="s">
        <v>27</v>
      </c>
      <c r="B71" s="84" t="s">
        <v>35</v>
      </c>
      <c r="C71" s="48">
        <f>C72+C73+C74</f>
        <v>7760</v>
      </c>
      <c r="D71" s="48">
        <f>D72+D73+D74</f>
        <v>10920.851000000001</v>
      </c>
      <c r="E71" s="48">
        <f>E72+E73+E74</f>
        <v>8432.0020000000004</v>
      </c>
      <c r="F71" s="48">
        <f>F72+F73+F74</f>
        <v>8057.4400000000005</v>
      </c>
      <c r="G71" s="55">
        <f t="shared" si="10"/>
        <v>-374.5619999999999</v>
      </c>
      <c r="H71" s="56">
        <f>F71/E71*100</f>
        <v>95.557852097283657</v>
      </c>
    </row>
    <row r="72" spans="1:8" s="71" customFormat="1" ht="21" customHeight="1" x14ac:dyDescent="0.2">
      <c r="A72" s="51" t="s">
        <v>77</v>
      </c>
      <c r="B72" s="85" t="s">
        <v>78</v>
      </c>
      <c r="C72" s="45">
        <v>120</v>
      </c>
      <c r="D72" s="45">
        <v>120</v>
      </c>
      <c r="E72" s="45">
        <v>120</v>
      </c>
      <c r="F72" s="45">
        <v>119.998</v>
      </c>
      <c r="G72" s="63">
        <f>F72-E72</f>
        <v>-1.9999999999953388E-3</v>
      </c>
      <c r="H72" s="62">
        <f t="shared" ref="H72:H87" si="11">IF(E72=0,0,F72/E72*100)</f>
        <v>99.998333333333335</v>
      </c>
    </row>
    <row r="73" spans="1:8" s="78" customFormat="1" ht="19.5" customHeight="1" x14ac:dyDescent="0.2">
      <c r="A73" s="51" t="s">
        <v>58</v>
      </c>
      <c r="B73" s="85" t="s">
        <v>59</v>
      </c>
      <c r="C73" s="45">
        <v>840</v>
      </c>
      <c r="D73" s="45">
        <v>2927.8760000000002</v>
      </c>
      <c r="E73" s="45">
        <v>2696.0030000000002</v>
      </c>
      <c r="F73" s="45">
        <v>2647.0030000000002</v>
      </c>
      <c r="G73" s="63">
        <f t="shared" si="10"/>
        <v>-49</v>
      </c>
      <c r="H73" s="62">
        <f t="shared" si="11"/>
        <v>98.182494604049026</v>
      </c>
    </row>
    <row r="74" spans="1:8" s="60" customFormat="1" ht="19.5" customHeight="1" x14ac:dyDescent="0.2">
      <c r="A74" s="51" t="s">
        <v>47</v>
      </c>
      <c r="B74" s="61" t="s">
        <v>48</v>
      </c>
      <c r="C74" s="45">
        <v>6800</v>
      </c>
      <c r="D74" s="45">
        <v>7872.9750000000004</v>
      </c>
      <c r="E74" s="45">
        <v>5615.9989999999998</v>
      </c>
      <c r="F74" s="45">
        <v>5290.4390000000003</v>
      </c>
      <c r="G74" s="63">
        <f t="shared" si="10"/>
        <v>-325.55999999999949</v>
      </c>
      <c r="H74" s="62">
        <f t="shared" si="11"/>
        <v>94.202990420760415</v>
      </c>
    </row>
    <row r="75" spans="1:8" s="60" customFormat="1" ht="19.5" customHeight="1" x14ac:dyDescent="0.2">
      <c r="A75" s="86" t="s">
        <v>110</v>
      </c>
      <c r="B75" s="54" t="s">
        <v>111</v>
      </c>
      <c r="C75" s="48">
        <f>C78+C80+C82</f>
        <v>6522</v>
      </c>
      <c r="D75" s="48">
        <f>D78+D80+D82+D76</f>
        <v>11377.779</v>
      </c>
      <c r="E75" s="48">
        <f t="shared" ref="E75" si="12">E78+E80+E82</f>
        <v>9309.2129999999997</v>
      </c>
      <c r="F75" s="48">
        <f>F78+F80+F82</f>
        <v>9290.0640000000003</v>
      </c>
      <c r="G75" s="55">
        <f t="shared" ref="G75:G77" si="13">F75-E75</f>
        <v>-19.148999999999432</v>
      </c>
      <c r="H75" s="56">
        <f t="shared" ref="H75:H77" si="14">IF(E75=0,0,F75/E75*100)</f>
        <v>99.794300549359022</v>
      </c>
    </row>
    <row r="76" spans="1:8" s="60" customFormat="1" ht="19.5" customHeight="1" x14ac:dyDescent="0.2">
      <c r="A76" s="86" t="s">
        <v>136</v>
      </c>
      <c r="B76" s="54" t="s">
        <v>137</v>
      </c>
      <c r="C76" s="102">
        <f>C77</f>
        <v>0</v>
      </c>
      <c r="D76" s="102">
        <f>D77</f>
        <v>500</v>
      </c>
      <c r="E76" s="102">
        <f t="shared" ref="E76:F76" si="15">E77</f>
        <v>0</v>
      </c>
      <c r="F76" s="102">
        <f t="shared" si="15"/>
        <v>0</v>
      </c>
      <c r="G76" s="55">
        <f t="shared" si="13"/>
        <v>0</v>
      </c>
      <c r="H76" s="56">
        <f t="shared" si="14"/>
        <v>0</v>
      </c>
    </row>
    <row r="77" spans="1:8" s="71" customFormat="1" ht="19.5" customHeight="1" x14ac:dyDescent="0.2">
      <c r="A77" s="100" t="s">
        <v>138</v>
      </c>
      <c r="B77" s="101" t="s">
        <v>139</v>
      </c>
      <c r="C77" s="108">
        <v>0</v>
      </c>
      <c r="D77" s="105">
        <v>500</v>
      </c>
      <c r="E77" s="105">
        <v>0</v>
      </c>
      <c r="F77" s="105">
        <v>0</v>
      </c>
      <c r="G77" s="63">
        <f t="shared" si="13"/>
        <v>0</v>
      </c>
      <c r="H77" s="62">
        <f t="shared" si="14"/>
        <v>0</v>
      </c>
    </row>
    <row r="78" spans="1:8" s="60" customFormat="1" ht="18.75" customHeight="1" x14ac:dyDescent="0.2">
      <c r="A78" s="86" t="s">
        <v>92</v>
      </c>
      <c r="B78" s="59" t="s">
        <v>93</v>
      </c>
      <c r="C78" s="48">
        <f>C79</f>
        <v>0</v>
      </c>
      <c r="D78" s="48">
        <f>D79</f>
        <v>1229.854</v>
      </c>
      <c r="E78" s="48">
        <f>E79</f>
        <v>181.821</v>
      </c>
      <c r="F78" s="48">
        <f>F79</f>
        <v>162.673</v>
      </c>
      <c r="G78" s="55">
        <f>F78-E78</f>
        <v>-19.147999999999996</v>
      </c>
      <c r="H78" s="56">
        <f>IF(E78=0,0,F78/E78*100)</f>
        <v>89.46876323416987</v>
      </c>
    </row>
    <row r="79" spans="1:8" s="78" customFormat="1" ht="22.5" customHeight="1" x14ac:dyDescent="0.2">
      <c r="A79" s="51" t="s">
        <v>94</v>
      </c>
      <c r="B79" s="61" t="s">
        <v>95</v>
      </c>
      <c r="C79" s="45">
        <v>0</v>
      </c>
      <c r="D79" s="45">
        <v>1229.854</v>
      </c>
      <c r="E79" s="45">
        <v>181.821</v>
      </c>
      <c r="F79" s="45">
        <v>162.673</v>
      </c>
      <c r="G79" s="63">
        <f>F79-E79</f>
        <v>-19.147999999999996</v>
      </c>
      <c r="H79" s="62">
        <f>IF(E79=0,0,F79/E79*100)</f>
        <v>89.46876323416987</v>
      </c>
    </row>
    <row r="80" spans="1:8" s="60" customFormat="1" ht="18.75" customHeight="1" x14ac:dyDescent="0.2">
      <c r="A80" s="86" t="s">
        <v>49</v>
      </c>
      <c r="B80" s="59" t="s">
        <v>50</v>
      </c>
      <c r="C80" s="48">
        <f>C81</f>
        <v>6500</v>
      </c>
      <c r="D80" s="48">
        <f>D81</f>
        <v>9585.8240000000005</v>
      </c>
      <c r="E80" s="48">
        <f>E81</f>
        <v>9090.0660000000007</v>
      </c>
      <c r="F80" s="48">
        <f>F81</f>
        <v>9090.0650000000005</v>
      </c>
      <c r="G80" s="55">
        <f t="shared" si="10"/>
        <v>-1.0000000002037268E-3</v>
      </c>
      <c r="H80" s="56">
        <f t="shared" si="11"/>
        <v>99.999988998979759</v>
      </c>
    </row>
    <row r="81" spans="1:10" s="78" customFormat="1" ht="28.5" customHeight="1" x14ac:dyDescent="0.2">
      <c r="A81" s="51" t="s">
        <v>60</v>
      </c>
      <c r="B81" s="61" t="s">
        <v>51</v>
      </c>
      <c r="C81" s="45">
        <v>6500</v>
      </c>
      <c r="D81" s="45">
        <v>9585.8240000000005</v>
      </c>
      <c r="E81" s="45">
        <v>9090.0660000000007</v>
      </c>
      <c r="F81" s="45">
        <v>9090.0650000000005</v>
      </c>
      <c r="G81" s="63">
        <f t="shared" ref="G81:G90" si="16">F81-E81</f>
        <v>-1.0000000002037268E-3</v>
      </c>
      <c r="H81" s="62">
        <f t="shared" si="11"/>
        <v>99.999988998979759</v>
      </c>
    </row>
    <row r="82" spans="1:10" s="87" customFormat="1" ht="23.25" customHeight="1" x14ac:dyDescent="0.2">
      <c r="A82" s="44" t="s">
        <v>112</v>
      </c>
      <c r="B82" s="54" t="s">
        <v>113</v>
      </c>
      <c r="C82" s="48">
        <f>C83</f>
        <v>22</v>
      </c>
      <c r="D82" s="58">
        <f t="shared" ref="D82:F82" si="17">D83</f>
        <v>62.100999999999999</v>
      </c>
      <c r="E82" s="58">
        <f t="shared" si="17"/>
        <v>37.326000000000001</v>
      </c>
      <c r="F82" s="58">
        <f t="shared" si="17"/>
        <v>37.326000000000001</v>
      </c>
      <c r="G82" s="55">
        <f t="shared" si="16"/>
        <v>0</v>
      </c>
      <c r="H82" s="56">
        <f t="shared" ref="H82" si="18">IF(E82=0,0,F82/E82*100)</f>
        <v>100</v>
      </c>
    </row>
    <row r="83" spans="1:10" s="71" customFormat="1" ht="20.25" customHeight="1" x14ac:dyDescent="0.2">
      <c r="A83" s="51" t="s">
        <v>52</v>
      </c>
      <c r="B83" s="61" t="s">
        <v>53</v>
      </c>
      <c r="C83" s="45">
        <v>22</v>
      </c>
      <c r="D83" s="45">
        <v>62.100999999999999</v>
      </c>
      <c r="E83" s="45">
        <v>37.326000000000001</v>
      </c>
      <c r="F83" s="45">
        <v>37.326000000000001</v>
      </c>
      <c r="G83" s="63">
        <f t="shared" si="16"/>
        <v>0</v>
      </c>
      <c r="H83" s="62">
        <f t="shared" si="11"/>
        <v>100</v>
      </c>
    </row>
    <row r="84" spans="1:10" s="78" customFormat="1" ht="18" customHeight="1" x14ac:dyDescent="0.2">
      <c r="A84" s="44" t="s">
        <v>114</v>
      </c>
      <c r="B84" s="54" t="s">
        <v>115</v>
      </c>
      <c r="C84" s="48">
        <f>C85</f>
        <v>0</v>
      </c>
      <c r="D84" s="48">
        <f t="shared" ref="D84:F84" si="19">D85</f>
        <v>100</v>
      </c>
      <c r="E84" s="48">
        <f t="shared" si="19"/>
        <v>100</v>
      </c>
      <c r="F84" s="48">
        <f t="shared" si="19"/>
        <v>99.745000000000005</v>
      </c>
      <c r="G84" s="55">
        <f t="shared" si="16"/>
        <v>-0.25499999999999545</v>
      </c>
      <c r="H84" s="56">
        <f t="shared" ref="H84" si="20">IF(E84=0,0,F84/E84*100)</f>
        <v>99.745000000000005</v>
      </c>
    </row>
    <row r="85" spans="1:10" s="71" customFormat="1" ht="18" customHeight="1" x14ac:dyDescent="0.2">
      <c r="A85" s="51" t="s">
        <v>126</v>
      </c>
      <c r="B85" s="61" t="s">
        <v>127</v>
      </c>
      <c r="C85" s="45">
        <v>0</v>
      </c>
      <c r="D85" s="97">
        <v>100</v>
      </c>
      <c r="E85" s="45">
        <v>100</v>
      </c>
      <c r="F85" s="45">
        <v>99.745000000000005</v>
      </c>
      <c r="G85" s="63">
        <f t="shared" ref="G85:G86" si="21">F85-E85</f>
        <v>-0.25499999999999545</v>
      </c>
      <c r="H85" s="62">
        <f t="shared" ref="H85:H86" si="22">IF(E85=0,0,F85/E85*100)</f>
        <v>99.745000000000005</v>
      </c>
    </row>
    <row r="86" spans="1:10" s="78" customFormat="1" ht="18" customHeight="1" x14ac:dyDescent="0.2">
      <c r="A86" s="44" t="s">
        <v>128</v>
      </c>
      <c r="B86" s="54" t="s">
        <v>129</v>
      </c>
      <c r="C86" s="48">
        <f>C87</f>
        <v>1700</v>
      </c>
      <c r="D86" s="48">
        <f t="shared" ref="D86:F86" si="23">D87</f>
        <v>1700</v>
      </c>
      <c r="E86" s="48">
        <f t="shared" si="23"/>
        <v>12.648</v>
      </c>
      <c r="F86" s="48">
        <f t="shared" si="23"/>
        <v>0</v>
      </c>
      <c r="G86" s="55">
        <f t="shared" si="21"/>
        <v>-12.648</v>
      </c>
      <c r="H86" s="56">
        <f t="shared" si="22"/>
        <v>0</v>
      </c>
    </row>
    <row r="87" spans="1:10" s="71" customFormat="1" ht="18.75" customHeight="1" x14ac:dyDescent="0.2">
      <c r="A87" s="51" t="s">
        <v>85</v>
      </c>
      <c r="B87" s="61" t="s">
        <v>86</v>
      </c>
      <c r="C87" s="45">
        <v>1700</v>
      </c>
      <c r="D87" s="45">
        <v>1700</v>
      </c>
      <c r="E87" s="45">
        <v>12.648</v>
      </c>
      <c r="F87" s="45">
        <v>0</v>
      </c>
      <c r="G87" s="63">
        <f t="shared" si="16"/>
        <v>-12.648</v>
      </c>
      <c r="H87" s="62">
        <f t="shared" si="11"/>
        <v>0</v>
      </c>
      <c r="J87" s="88"/>
    </row>
    <row r="88" spans="1:10" s="60" customFormat="1" ht="30.75" customHeight="1" x14ac:dyDescent="0.2">
      <c r="A88" s="44" t="s">
        <v>119</v>
      </c>
      <c r="B88" s="54" t="s">
        <v>118</v>
      </c>
      <c r="C88" s="48">
        <f>C89</f>
        <v>0</v>
      </c>
      <c r="D88" s="58">
        <f t="shared" ref="D88:F88" si="24">D89</f>
        <v>197.93</v>
      </c>
      <c r="E88" s="58">
        <f t="shared" si="24"/>
        <v>161.1</v>
      </c>
      <c r="F88" s="58">
        <f t="shared" si="24"/>
        <v>161.1</v>
      </c>
      <c r="G88" s="55">
        <f t="shared" si="16"/>
        <v>0</v>
      </c>
      <c r="H88" s="56">
        <f t="shared" ref="H88" si="25">IF(E88=0,0,F88/E88*100)</f>
        <v>100</v>
      </c>
      <c r="J88" s="89"/>
    </row>
    <row r="89" spans="1:10" s="23" customFormat="1" ht="19.5" customHeight="1" x14ac:dyDescent="0.2">
      <c r="A89" s="27" t="s">
        <v>103</v>
      </c>
      <c r="B89" s="7" t="s">
        <v>104</v>
      </c>
      <c r="C89" s="45">
        <v>0</v>
      </c>
      <c r="D89" s="45">
        <v>197.93</v>
      </c>
      <c r="E89" s="45">
        <v>161.1</v>
      </c>
      <c r="F89" s="45">
        <v>161.1</v>
      </c>
      <c r="G89" s="31">
        <f t="shared" si="16"/>
        <v>0</v>
      </c>
      <c r="H89" s="10">
        <f t="shared" ref="H89" si="26">IF(E89=0,0,F89/E89*100)</f>
        <v>100</v>
      </c>
      <c r="J89" s="57"/>
    </row>
    <row r="90" spans="1:10" ht="21" customHeight="1" x14ac:dyDescent="0.2">
      <c r="A90" s="120" t="s">
        <v>120</v>
      </c>
      <c r="B90" s="121"/>
      <c r="C90" s="18">
        <f>C8+C13+C26+C38+C59+C64+C71+C75+C84+C86+C88</f>
        <v>175280.66700000002</v>
      </c>
      <c r="D90" s="18">
        <f>D8+D13+D26+D38+D59+D64+D71+D75+D84+D86+D88</f>
        <v>189417.39599999998</v>
      </c>
      <c r="E90" s="18">
        <f>E8+E13+E26+E38+E59+E64+E71+E75+E84+E86+E88</f>
        <v>145416.35699999999</v>
      </c>
      <c r="F90" s="18">
        <f>F8+F13+F26+F38+F59+F64+F71+F75+F84+F86+F88</f>
        <v>137521.07300000003</v>
      </c>
      <c r="G90" s="30">
        <f t="shared" si="16"/>
        <v>-7895.283999999956</v>
      </c>
      <c r="H90" s="19">
        <f>F90/E90*100</f>
        <v>94.570566776060858</v>
      </c>
    </row>
    <row r="91" spans="1:10" ht="19.5" customHeight="1" x14ac:dyDescent="0.2">
      <c r="A91" s="125" t="s">
        <v>2</v>
      </c>
      <c r="B91" s="126"/>
      <c r="C91" s="126"/>
      <c r="D91" s="126"/>
      <c r="E91" s="126"/>
      <c r="F91" s="126"/>
      <c r="G91" s="126"/>
      <c r="H91" s="127"/>
    </row>
    <row r="92" spans="1:10" s="17" customFormat="1" ht="19.5" customHeight="1" x14ac:dyDescent="0.2">
      <c r="A92" s="44" t="s">
        <v>13</v>
      </c>
      <c r="B92" s="41" t="s">
        <v>30</v>
      </c>
      <c r="C92" s="48">
        <v>0</v>
      </c>
      <c r="D92" s="102">
        <v>209.03200000000001</v>
      </c>
      <c r="E92" s="102">
        <v>209.03200000000001</v>
      </c>
      <c r="F92" s="48">
        <v>209.03200000000001</v>
      </c>
      <c r="G92" s="32">
        <f t="shared" ref="G92" si="27">F92-E92</f>
        <v>0</v>
      </c>
      <c r="H92" s="12">
        <f>IF(E92=0,0,F92/E92*100)</f>
        <v>100</v>
      </c>
      <c r="J92" s="99"/>
    </row>
    <row r="93" spans="1:10" s="17" customFormat="1" ht="17.25" customHeight="1" x14ac:dyDescent="0.2">
      <c r="A93" s="44" t="s">
        <v>12</v>
      </c>
      <c r="B93" s="25" t="s">
        <v>0</v>
      </c>
      <c r="C93" s="48">
        <v>17.329999999999998</v>
      </c>
      <c r="D93" s="102">
        <v>9352.7909999999993</v>
      </c>
      <c r="E93" s="102">
        <v>7531.4549999999999</v>
      </c>
      <c r="F93" s="48">
        <v>6506.2039999999997</v>
      </c>
      <c r="G93" s="32">
        <f t="shared" ref="G93:G127" si="28">F93-E93</f>
        <v>-1025.2510000000002</v>
      </c>
      <c r="H93" s="12">
        <f t="shared" ref="H93:H124" si="29">IF(E93=0,0,F93/E93*100)</f>
        <v>86.387079256265892</v>
      </c>
      <c r="J93" s="99"/>
    </row>
    <row r="94" spans="1:10" s="17" customFormat="1" ht="17.25" customHeight="1" x14ac:dyDescent="0.2">
      <c r="A94" s="44" t="s">
        <v>18</v>
      </c>
      <c r="B94" s="25" t="s">
        <v>100</v>
      </c>
      <c r="C94" s="48">
        <v>670</v>
      </c>
      <c r="D94" s="102">
        <v>2638.7359999999999</v>
      </c>
      <c r="E94" s="102">
        <v>2001.866</v>
      </c>
      <c r="F94" s="48">
        <v>2001.865</v>
      </c>
      <c r="G94" s="32">
        <f t="shared" si="28"/>
        <v>-9.9999999997635314E-4</v>
      </c>
      <c r="H94" s="12">
        <f t="shared" si="29"/>
        <v>99.999950046606529</v>
      </c>
      <c r="J94" s="99"/>
    </row>
    <row r="95" spans="1:10" s="17" customFormat="1" ht="17.25" customHeight="1" x14ac:dyDescent="0.2">
      <c r="A95" s="44" t="s">
        <v>20</v>
      </c>
      <c r="B95" s="25" t="s">
        <v>31</v>
      </c>
      <c r="C95" s="48">
        <v>0</v>
      </c>
      <c r="D95" s="102">
        <v>72.328000000000003</v>
      </c>
      <c r="E95" s="102">
        <v>70.457999999999998</v>
      </c>
      <c r="F95" s="48">
        <v>70.457999999999998</v>
      </c>
      <c r="G95" s="32">
        <f>F95-E95</f>
        <v>0</v>
      </c>
      <c r="H95" s="12">
        <f>IF(E95=0,0,F95/E95*100)</f>
        <v>100</v>
      </c>
      <c r="J95" s="99"/>
    </row>
    <row r="96" spans="1:10" s="17" customFormat="1" ht="17.25" customHeight="1" x14ac:dyDescent="0.2">
      <c r="A96" s="9" t="s">
        <v>23</v>
      </c>
      <c r="B96" s="11" t="s">
        <v>87</v>
      </c>
      <c r="C96" s="48">
        <v>0</v>
      </c>
      <c r="D96" s="102">
        <v>26.408999999999999</v>
      </c>
      <c r="E96" s="102">
        <v>26.408999999999999</v>
      </c>
      <c r="F96" s="102">
        <v>26.408999999999999</v>
      </c>
      <c r="G96" s="32">
        <f>F96-E96</f>
        <v>0</v>
      </c>
      <c r="H96" s="12">
        <f>IF(E96=0,0,F96/E96*100)</f>
        <v>100</v>
      </c>
      <c r="J96" s="99"/>
    </row>
    <row r="97" spans="1:10" s="17" customFormat="1" ht="17.25" customHeight="1" x14ac:dyDescent="0.2">
      <c r="A97" s="9" t="s">
        <v>24</v>
      </c>
      <c r="B97" s="11" t="s">
        <v>34</v>
      </c>
      <c r="C97" s="48">
        <v>0</v>
      </c>
      <c r="D97" s="102">
        <v>27</v>
      </c>
      <c r="E97" s="102">
        <v>27</v>
      </c>
      <c r="F97" s="48">
        <v>27</v>
      </c>
      <c r="G97" s="32">
        <f>F97-E97</f>
        <v>0</v>
      </c>
      <c r="H97" s="12">
        <f>IF(E97=0,0,F97/E97*100)</f>
        <v>100</v>
      </c>
      <c r="J97" s="99"/>
    </row>
    <row r="98" spans="1:10" s="17" customFormat="1" ht="17.25" customHeight="1" x14ac:dyDescent="0.2">
      <c r="A98" s="9" t="s">
        <v>27</v>
      </c>
      <c r="B98" s="11" t="s">
        <v>35</v>
      </c>
      <c r="C98" s="48">
        <f>C99+C100</f>
        <v>0</v>
      </c>
      <c r="D98" s="48">
        <f t="shared" ref="D98:F98" si="30">D99+D100</f>
        <v>9674.5679999999993</v>
      </c>
      <c r="E98" s="48">
        <f t="shared" si="30"/>
        <v>9111.56</v>
      </c>
      <c r="F98" s="48">
        <f t="shared" si="30"/>
        <v>7245.576</v>
      </c>
      <c r="G98" s="32">
        <f>F98-E98</f>
        <v>-1865.9839999999995</v>
      </c>
      <c r="H98" s="12">
        <f>IF(E98=0,0,F98/E98*100)</f>
        <v>79.520696785182793</v>
      </c>
      <c r="J98" s="99"/>
    </row>
    <row r="99" spans="1:10" s="17" customFormat="1" ht="21" customHeight="1" x14ac:dyDescent="0.2">
      <c r="A99" s="51" t="s">
        <v>58</v>
      </c>
      <c r="B99" s="7" t="s">
        <v>59</v>
      </c>
      <c r="C99" s="45">
        <v>0</v>
      </c>
      <c r="D99" s="105">
        <v>6191.4409999999998</v>
      </c>
      <c r="E99" s="105">
        <v>5993.3710000000001</v>
      </c>
      <c r="F99" s="45">
        <v>5601.8429999999998</v>
      </c>
      <c r="G99" s="31">
        <f t="shared" si="28"/>
        <v>-391.52800000000025</v>
      </c>
      <c r="H99" s="10">
        <f t="shared" si="29"/>
        <v>93.467315806079739</v>
      </c>
      <c r="J99" s="99"/>
    </row>
    <row r="100" spans="1:10" s="17" customFormat="1" ht="21" customHeight="1" x14ac:dyDescent="0.2">
      <c r="A100" s="51" t="s">
        <v>47</v>
      </c>
      <c r="B100" s="7" t="s">
        <v>48</v>
      </c>
      <c r="C100" s="45">
        <v>0</v>
      </c>
      <c r="D100" s="105">
        <v>3483.127</v>
      </c>
      <c r="E100" s="105">
        <v>3118.1889999999999</v>
      </c>
      <c r="F100" s="45">
        <v>1643.7329999999999</v>
      </c>
      <c r="G100" s="31">
        <f>F100-E100</f>
        <v>-1474.4559999999999</v>
      </c>
      <c r="H100" s="10">
        <f>IF(E100=0,0,F100/E100*100)</f>
        <v>52.714347975699994</v>
      </c>
      <c r="J100" s="99"/>
    </row>
    <row r="101" spans="1:10" s="17" customFormat="1" ht="21" customHeight="1" x14ac:dyDescent="0.2">
      <c r="A101" s="44" t="s">
        <v>110</v>
      </c>
      <c r="B101" s="11" t="s">
        <v>111</v>
      </c>
      <c r="C101" s="48">
        <f>C102+C112+C115</f>
        <v>0</v>
      </c>
      <c r="D101" s="102">
        <f>D102+D112+D115</f>
        <v>29946.402999999998</v>
      </c>
      <c r="E101" s="102">
        <f t="shared" ref="E101:F101" si="31">E102+E112+E115</f>
        <v>23880.344000000001</v>
      </c>
      <c r="F101" s="102">
        <f t="shared" si="31"/>
        <v>19109.096999999998</v>
      </c>
      <c r="G101" s="32">
        <f>F101-E101</f>
        <v>-4771.247000000003</v>
      </c>
      <c r="H101" s="12">
        <f>IF(E101=0,0,F101/E101*100)</f>
        <v>80.020191501428954</v>
      </c>
      <c r="J101" s="99"/>
    </row>
    <row r="102" spans="1:10" s="17" customFormat="1" ht="21" customHeight="1" x14ac:dyDescent="0.2">
      <c r="A102" s="44" t="s">
        <v>92</v>
      </c>
      <c r="B102" s="11" t="s">
        <v>93</v>
      </c>
      <c r="C102" s="48">
        <f>C103+C104+C105+C106+C107+C108+C109+C111</f>
        <v>0</v>
      </c>
      <c r="D102" s="48">
        <f>D103+D104+D105+D106+D107+D108+D109+D111+D110</f>
        <v>21473.332000000002</v>
      </c>
      <c r="E102" s="48">
        <f t="shared" ref="E102:F102" si="32">E103+E104+E105+E106+E107+E108+E109+E111+E110</f>
        <v>16965.476999999999</v>
      </c>
      <c r="F102" s="48">
        <f t="shared" si="32"/>
        <v>12330.928</v>
      </c>
      <c r="G102" s="32">
        <f>F102-E102</f>
        <v>-4634.5489999999991</v>
      </c>
      <c r="H102" s="12">
        <f>IF(E102=0,0,F102/E102*100)</f>
        <v>72.682471586268989</v>
      </c>
      <c r="J102" s="99"/>
    </row>
    <row r="103" spans="1:10" ht="19.5" customHeight="1" x14ac:dyDescent="0.2">
      <c r="A103" s="51" t="s">
        <v>54</v>
      </c>
      <c r="B103" s="52" t="s">
        <v>55</v>
      </c>
      <c r="C103" s="63">
        <v>0</v>
      </c>
      <c r="D103" s="105">
        <v>1469.279</v>
      </c>
      <c r="E103" s="105">
        <v>919.245</v>
      </c>
      <c r="F103" s="45">
        <v>862.86</v>
      </c>
      <c r="G103" s="31">
        <f t="shared" si="28"/>
        <v>-56.384999999999991</v>
      </c>
      <c r="H103" s="10">
        <f t="shared" si="29"/>
        <v>93.8661619046065</v>
      </c>
      <c r="J103" s="99"/>
    </row>
    <row r="104" spans="1:10" ht="21.75" customHeight="1" x14ac:dyDescent="0.2">
      <c r="A104" s="51" t="s">
        <v>62</v>
      </c>
      <c r="B104" s="52" t="s">
        <v>63</v>
      </c>
      <c r="C104" s="63">
        <v>0</v>
      </c>
      <c r="D104" s="105">
        <v>3300</v>
      </c>
      <c r="E104" s="105">
        <v>3044.7220000000002</v>
      </c>
      <c r="F104" s="45">
        <v>3035.5</v>
      </c>
      <c r="G104" s="31">
        <f t="shared" si="28"/>
        <v>-9.2220000000002074</v>
      </c>
      <c r="H104" s="10">
        <f t="shared" si="29"/>
        <v>99.697115204606519</v>
      </c>
      <c r="J104" s="99"/>
    </row>
    <row r="105" spans="1:10" ht="21.75" customHeight="1" x14ac:dyDescent="0.2">
      <c r="A105" s="51" t="s">
        <v>130</v>
      </c>
      <c r="B105" s="52" t="s">
        <v>133</v>
      </c>
      <c r="C105" s="63">
        <v>0</v>
      </c>
      <c r="D105" s="105">
        <v>610.74099999999999</v>
      </c>
      <c r="E105" s="105">
        <v>49.737000000000002</v>
      </c>
      <c r="F105" s="45">
        <v>49.737000000000002</v>
      </c>
      <c r="G105" s="31">
        <f t="shared" si="28"/>
        <v>0</v>
      </c>
      <c r="H105" s="10">
        <f t="shared" si="29"/>
        <v>100</v>
      </c>
      <c r="J105" s="99"/>
    </row>
    <row r="106" spans="1:10" ht="21" customHeight="1" x14ac:dyDescent="0.2">
      <c r="A106" s="51" t="s">
        <v>65</v>
      </c>
      <c r="B106" s="53" t="s">
        <v>68</v>
      </c>
      <c r="C106" s="45">
        <v>0</v>
      </c>
      <c r="D106" s="105">
        <v>3215.3670000000002</v>
      </c>
      <c r="E106" s="105">
        <v>2281.098</v>
      </c>
      <c r="F106" s="45">
        <v>2277.192</v>
      </c>
      <c r="G106" s="31">
        <f t="shared" si="28"/>
        <v>-3.9059999999999491</v>
      </c>
      <c r="H106" s="10">
        <f t="shared" si="29"/>
        <v>99.828766672891746</v>
      </c>
      <c r="J106" s="99"/>
    </row>
    <row r="107" spans="1:10" ht="18.75" customHeight="1" x14ac:dyDescent="0.2">
      <c r="A107" s="51" t="s">
        <v>74</v>
      </c>
      <c r="B107" s="53" t="s">
        <v>75</v>
      </c>
      <c r="C107" s="45">
        <v>0</v>
      </c>
      <c r="D107" s="105">
        <v>207.99</v>
      </c>
      <c r="E107" s="105">
        <v>159.99</v>
      </c>
      <c r="F107" s="45">
        <v>159.99</v>
      </c>
      <c r="G107" s="31">
        <f t="shared" si="28"/>
        <v>0</v>
      </c>
      <c r="H107" s="10">
        <f t="shared" si="29"/>
        <v>100</v>
      </c>
      <c r="J107" s="99"/>
    </row>
    <row r="108" spans="1:10" ht="30.75" customHeight="1" x14ac:dyDescent="0.2">
      <c r="A108" s="51" t="s">
        <v>88</v>
      </c>
      <c r="B108" s="53" t="s">
        <v>89</v>
      </c>
      <c r="C108" s="45">
        <v>0</v>
      </c>
      <c r="D108" s="105">
        <v>3686.1</v>
      </c>
      <c r="E108" s="105">
        <v>3034.473</v>
      </c>
      <c r="F108" s="45">
        <v>3030.8719999999998</v>
      </c>
      <c r="G108" s="31">
        <f t="shared" si="28"/>
        <v>-3.6010000000001128</v>
      </c>
      <c r="H108" s="10">
        <f t="shared" si="29"/>
        <v>99.881330300187216</v>
      </c>
      <c r="J108" s="99"/>
    </row>
    <row r="109" spans="1:10" ht="28.5" customHeight="1" x14ac:dyDescent="0.2">
      <c r="A109" s="51" t="s">
        <v>98</v>
      </c>
      <c r="B109" s="53" t="s">
        <v>99</v>
      </c>
      <c r="C109" s="45">
        <v>0</v>
      </c>
      <c r="D109" s="105">
        <v>5864.2240000000002</v>
      </c>
      <c r="E109" s="105">
        <v>4809.2240000000002</v>
      </c>
      <c r="F109" s="45">
        <v>2535.3960000000002</v>
      </c>
      <c r="G109" s="31">
        <f t="shared" ref="G109:G116" si="33">F109-E109</f>
        <v>-2273.828</v>
      </c>
      <c r="H109" s="10">
        <f t="shared" ref="H109:H116" si="34">IF(E109=0,0,F109/E109*100)</f>
        <v>52.719440807914133</v>
      </c>
      <c r="J109" s="99"/>
    </row>
    <row r="110" spans="1:10" ht="28.5" customHeight="1" x14ac:dyDescent="0.2">
      <c r="A110" s="51" t="s">
        <v>144</v>
      </c>
      <c r="B110" s="113" t="s">
        <v>145</v>
      </c>
      <c r="C110" s="45">
        <v>0</v>
      </c>
      <c r="D110" s="105">
        <v>2740.25</v>
      </c>
      <c r="E110" s="105">
        <v>2287.607</v>
      </c>
      <c r="F110" s="45">
        <v>0</v>
      </c>
      <c r="G110" s="31">
        <f>F110-E110</f>
        <v>-2287.607</v>
      </c>
      <c r="H110" s="10">
        <f>IF(E110=0,0,F110/E110*100)</f>
        <v>0</v>
      </c>
      <c r="J110" s="99"/>
    </row>
    <row r="111" spans="1:10" ht="28.5" customHeight="1" x14ac:dyDescent="0.2">
      <c r="A111" s="51" t="s">
        <v>94</v>
      </c>
      <c r="B111" s="53" t="s">
        <v>95</v>
      </c>
      <c r="C111" s="45">
        <v>0</v>
      </c>
      <c r="D111" s="105">
        <v>379.38099999999997</v>
      </c>
      <c r="E111" s="105">
        <v>379.38099999999997</v>
      </c>
      <c r="F111" s="45">
        <v>379.38099999999997</v>
      </c>
      <c r="G111" s="31">
        <f t="shared" si="33"/>
        <v>0</v>
      </c>
      <c r="H111" s="10">
        <f t="shared" si="34"/>
        <v>100</v>
      </c>
      <c r="J111" s="99"/>
    </row>
    <row r="112" spans="1:10" ht="28.5" customHeight="1" x14ac:dyDescent="0.2">
      <c r="A112" s="44" t="s">
        <v>49</v>
      </c>
      <c r="B112" s="25" t="s">
        <v>50</v>
      </c>
      <c r="C112" s="48">
        <f>C113+C114</f>
        <v>0</v>
      </c>
      <c r="D112" s="48">
        <f t="shared" ref="D112:F112" si="35">D113+D114</f>
        <v>8350.5259999999998</v>
      </c>
      <c r="E112" s="48">
        <f t="shared" si="35"/>
        <v>6794.7219999999998</v>
      </c>
      <c r="F112" s="48">
        <f t="shared" si="35"/>
        <v>6670.6239999999998</v>
      </c>
      <c r="G112" s="32">
        <f t="shared" si="33"/>
        <v>-124.09799999999996</v>
      </c>
      <c r="H112" s="12">
        <f t="shared" si="34"/>
        <v>98.173611812227207</v>
      </c>
      <c r="J112" s="99"/>
    </row>
    <row r="113" spans="1:10" ht="28.5" customHeight="1" x14ac:dyDescent="0.2">
      <c r="A113" s="51" t="s">
        <v>60</v>
      </c>
      <c r="B113" s="53" t="s">
        <v>51</v>
      </c>
      <c r="C113" s="45">
        <v>0</v>
      </c>
      <c r="D113" s="105">
        <v>3850.76</v>
      </c>
      <c r="E113" s="105">
        <v>3794.9560000000001</v>
      </c>
      <c r="F113" s="45">
        <v>3794.953</v>
      </c>
      <c r="G113" s="31">
        <f t="shared" si="33"/>
        <v>-3.0000000001564331E-3</v>
      </c>
      <c r="H113" s="10">
        <f t="shared" si="34"/>
        <v>99.999920947700048</v>
      </c>
      <c r="J113" s="99"/>
    </row>
    <row r="114" spans="1:10" ht="28.5" customHeight="1" x14ac:dyDescent="0.2">
      <c r="A114" s="51" t="s">
        <v>131</v>
      </c>
      <c r="B114" s="53" t="s">
        <v>132</v>
      </c>
      <c r="C114" s="45">
        <v>0</v>
      </c>
      <c r="D114" s="105">
        <v>4499.7659999999996</v>
      </c>
      <c r="E114" s="105">
        <v>2999.7660000000001</v>
      </c>
      <c r="F114" s="45">
        <v>2875.6709999999998</v>
      </c>
      <c r="G114" s="31">
        <f t="shared" si="33"/>
        <v>-124.09500000000025</v>
      </c>
      <c r="H114" s="10">
        <f t="shared" si="34"/>
        <v>95.863177327831565</v>
      </c>
      <c r="J114" s="99"/>
    </row>
    <row r="115" spans="1:10" ht="28.5" customHeight="1" x14ac:dyDescent="0.2">
      <c r="A115" s="26" t="s">
        <v>112</v>
      </c>
      <c r="B115" s="11" t="s">
        <v>113</v>
      </c>
      <c r="C115" s="48">
        <f>C116+C117</f>
        <v>0</v>
      </c>
      <c r="D115" s="48">
        <f t="shared" ref="D115:F115" si="36">D116+D117</f>
        <v>122.545</v>
      </c>
      <c r="E115" s="48">
        <f t="shared" si="36"/>
        <v>120.145</v>
      </c>
      <c r="F115" s="48">
        <f t="shared" si="36"/>
        <v>107.545</v>
      </c>
      <c r="G115" s="32">
        <f t="shared" si="33"/>
        <v>-12.599999999999994</v>
      </c>
      <c r="H115" s="12">
        <f t="shared" si="34"/>
        <v>89.512672187773106</v>
      </c>
      <c r="J115" s="99"/>
    </row>
    <row r="116" spans="1:10" ht="22.9" customHeight="1" x14ac:dyDescent="0.2">
      <c r="A116" s="51" t="s">
        <v>96</v>
      </c>
      <c r="B116" s="53" t="s">
        <v>97</v>
      </c>
      <c r="C116" s="45">
        <v>0</v>
      </c>
      <c r="D116" s="105">
        <v>17.545000000000002</v>
      </c>
      <c r="E116" s="105">
        <v>17.545000000000002</v>
      </c>
      <c r="F116" s="45">
        <v>17.545000000000002</v>
      </c>
      <c r="G116" s="31">
        <f t="shared" si="33"/>
        <v>0</v>
      </c>
      <c r="H116" s="10">
        <f t="shared" si="34"/>
        <v>100</v>
      </c>
      <c r="J116" s="99"/>
    </row>
    <row r="117" spans="1:10" ht="68.45" customHeight="1" x14ac:dyDescent="0.2">
      <c r="A117" s="27" t="s">
        <v>79</v>
      </c>
      <c r="B117" s="53" t="s">
        <v>80</v>
      </c>
      <c r="C117" s="45">
        <v>0</v>
      </c>
      <c r="D117" s="105">
        <v>105</v>
      </c>
      <c r="E117" s="105">
        <v>102.6</v>
      </c>
      <c r="F117" s="45">
        <v>90</v>
      </c>
      <c r="G117" s="31">
        <f t="shared" si="28"/>
        <v>-12.599999999999994</v>
      </c>
      <c r="H117" s="10">
        <f t="shared" si="29"/>
        <v>87.719298245614041</v>
      </c>
      <c r="J117" s="99"/>
    </row>
    <row r="118" spans="1:10" ht="21" customHeight="1" x14ac:dyDescent="0.2">
      <c r="A118" s="26" t="s">
        <v>114</v>
      </c>
      <c r="B118" s="11" t="s">
        <v>115</v>
      </c>
      <c r="C118" s="48">
        <f>C119</f>
        <v>33.6</v>
      </c>
      <c r="D118" s="48">
        <f t="shared" ref="D118:F118" si="37">D119</f>
        <v>33.6</v>
      </c>
      <c r="E118" s="48">
        <f t="shared" si="37"/>
        <v>24.7</v>
      </c>
      <c r="F118" s="48">
        <f t="shared" si="37"/>
        <v>0</v>
      </c>
      <c r="G118" s="106">
        <f t="shared" ref="G118:G119" si="38">F118-E118</f>
        <v>-24.7</v>
      </c>
      <c r="H118" s="107">
        <f t="shared" ref="H118:H119" si="39">IF(E118=0,0,F118/E118*100)</f>
        <v>0</v>
      </c>
      <c r="J118" s="99"/>
    </row>
    <row r="119" spans="1:10" ht="23.25" customHeight="1" x14ac:dyDescent="0.2">
      <c r="A119" s="26" t="s">
        <v>117</v>
      </c>
      <c r="B119" s="11" t="s">
        <v>116</v>
      </c>
      <c r="C119" s="48">
        <f>C120</f>
        <v>33.6</v>
      </c>
      <c r="D119" s="58">
        <f t="shared" ref="D119:F119" si="40">D120</f>
        <v>33.6</v>
      </c>
      <c r="E119" s="58">
        <f t="shared" si="40"/>
        <v>24.7</v>
      </c>
      <c r="F119" s="58">
        <f t="shared" si="40"/>
        <v>0</v>
      </c>
      <c r="G119" s="106">
        <f t="shared" si="38"/>
        <v>-24.7</v>
      </c>
      <c r="H119" s="107">
        <f t="shared" si="39"/>
        <v>0</v>
      </c>
      <c r="J119" s="99"/>
    </row>
    <row r="120" spans="1:10" s="23" customFormat="1" ht="17.25" customHeight="1" x14ac:dyDescent="0.2">
      <c r="A120" s="27" t="s">
        <v>56</v>
      </c>
      <c r="B120" s="52" t="s">
        <v>1</v>
      </c>
      <c r="C120" s="63">
        <v>33.6</v>
      </c>
      <c r="D120" s="105">
        <v>33.6</v>
      </c>
      <c r="E120" s="105">
        <v>24.7</v>
      </c>
      <c r="F120" s="45">
        <v>0</v>
      </c>
      <c r="G120" s="31">
        <f t="shared" si="28"/>
        <v>-24.7</v>
      </c>
      <c r="H120" s="10">
        <f t="shared" si="29"/>
        <v>0</v>
      </c>
      <c r="J120" s="99"/>
    </row>
    <row r="121" spans="1:10" s="23" customFormat="1" ht="31.15" customHeight="1" x14ac:dyDescent="0.2">
      <c r="A121" s="44" t="s">
        <v>119</v>
      </c>
      <c r="B121" s="54" t="s">
        <v>118</v>
      </c>
      <c r="C121" s="58">
        <f>C122+C123</f>
        <v>0</v>
      </c>
      <c r="D121" s="58">
        <f>D122+D123</f>
        <v>290.60400000000004</v>
      </c>
      <c r="E121" s="58">
        <f t="shared" ref="E121:F121" si="41">E122+E123</f>
        <v>290.60400000000004</v>
      </c>
      <c r="F121" s="58">
        <f t="shared" si="41"/>
        <v>0</v>
      </c>
      <c r="G121" s="55">
        <f t="shared" si="28"/>
        <v>-290.60400000000004</v>
      </c>
      <c r="H121" s="56">
        <f t="shared" si="29"/>
        <v>0</v>
      </c>
      <c r="J121" s="99"/>
    </row>
    <row r="122" spans="1:10" s="23" customFormat="1" ht="31.15" customHeight="1" x14ac:dyDescent="0.2">
      <c r="A122" s="51" t="s">
        <v>146</v>
      </c>
      <c r="B122" s="113" t="s">
        <v>147</v>
      </c>
      <c r="C122" s="45">
        <f>C124</f>
        <v>0</v>
      </c>
      <c r="D122" s="97">
        <v>288.60000000000002</v>
      </c>
      <c r="E122" s="97">
        <v>288.60000000000002</v>
      </c>
      <c r="F122" s="97">
        <v>0</v>
      </c>
      <c r="G122" s="63">
        <f t="shared" si="28"/>
        <v>-288.60000000000002</v>
      </c>
      <c r="H122" s="62">
        <f t="shared" si="29"/>
        <v>0</v>
      </c>
      <c r="J122" s="99"/>
    </row>
    <row r="123" spans="1:10" s="23" customFormat="1" ht="27.6" customHeight="1" x14ac:dyDescent="0.2">
      <c r="A123" s="27" t="s">
        <v>103</v>
      </c>
      <c r="B123" s="7" t="s">
        <v>104</v>
      </c>
      <c r="C123" s="45">
        <v>0</v>
      </c>
      <c r="D123" s="105">
        <v>2.004</v>
      </c>
      <c r="E123" s="105">
        <v>2.004</v>
      </c>
      <c r="F123" s="45">
        <v>0</v>
      </c>
      <c r="G123" s="31">
        <f t="shared" si="28"/>
        <v>-2.004</v>
      </c>
      <c r="H123" s="10">
        <f t="shared" si="29"/>
        <v>0</v>
      </c>
      <c r="J123" s="99"/>
    </row>
    <row r="124" spans="1:10" s="23" customFormat="1" ht="28.5" customHeight="1" x14ac:dyDescent="0.2">
      <c r="A124" s="9" t="s">
        <v>134</v>
      </c>
      <c r="B124" s="98" t="s">
        <v>135</v>
      </c>
      <c r="C124" s="55">
        <v>0</v>
      </c>
      <c r="D124" s="102">
        <v>100</v>
      </c>
      <c r="E124" s="102">
        <v>100</v>
      </c>
      <c r="F124" s="102">
        <v>100</v>
      </c>
      <c r="G124" s="32">
        <f t="shared" si="28"/>
        <v>0</v>
      </c>
      <c r="H124" s="12">
        <f t="shared" si="29"/>
        <v>100</v>
      </c>
      <c r="J124" s="99"/>
    </row>
    <row r="125" spans="1:10" ht="21.75" customHeight="1" x14ac:dyDescent="0.2">
      <c r="A125" s="51"/>
      <c r="B125" s="54" t="s">
        <v>123</v>
      </c>
      <c r="C125" s="48">
        <v>3798.6</v>
      </c>
      <c r="D125" s="48">
        <v>4551.8490000000002</v>
      </c>
      <c r="E125" s="48">
        <v>3793.2080000000001</v>
      </c>
      <c r="F125" s="48">
        <f>2556.321</f>
        <v>2556.3209999999999</v>
      </c>
      <c r="G125" s="55">
        <f t="shared" si="28"/>
        <v>-1236.8870000000002</v>
      </c>
      <c r="H125" s="56">
        <f>F125/E125*100</f>
        <v>67.392059702499836</v>
      </c>
      <c r="J125" s="99"/>
    </row>
    <row r="126" spans="1:10" ht="18.600000000000001" customHeight="1" x14ac:dyDescent="0.2">
      <c r="A126" s="118" t="s">
        <v>121</v>
      </c>
      <c r="B126" s="118"/>
      <c r="C126" s="92">
        <f>C92+C93+C94+C95+C96+C97+C98+C101+C118+C124+C125+C121</f>
        <v>4519.53</v>
      </c>
      <c r="D126" s="92">
        <f>D92+D93+D94+D95+D96+D97+D98+D101+D118+D124+D125+D121</f>
        <v>56923.319999999992</v>
      </c>
      <c r="E126" s="92">
        <f t="shared" ref="E126:F126" si="42">E92+E93+E94+E95+E96+E97+E98+E101+E118+E124+E125+E121</f>
        <v>47066.635999999991</v>
      </c>
      <c r="F126" s="92">
        <f t="shared" si="42"/>
        <v>37851.962</v>
      </c>
      <c r="G126" s="50">
        <f t="shared" si="28"/>
        <v>-9214.6739999999918</v>
      </c>
      <c r="H126" s="103">
        <f>F126/E126*100</f>
        <v>80.422067980384242</v>
      </c>
    </row>
    <row r="127" spans="1:10" ht="18.75" customHeight="1" x14ac:dyDescent="0.2">
      <c r="A127" s="119" t="s">
        <v>122</v>
      </c>
      <c r="B127" s="119"/>
      <c r="C127" s="18">
        <f>C90+C126</f>
        <v>179800.19700000001</v>
      </c>
      <c r="D127" s="18">
        <f>D90+D126</f>
        <v>246340.71599999996</v>
      </c>
      <c r="E127" s="18">
        <f>E90+E126</f>
        <v>192482.99299999999</v>
      </c>
      <c r="F127" s="18">
        <f>F90+F126</f>
        <v>175373.03500000003</v>
      </c>
      <c r="G127" s="30">
        <f t="shared" si="28"/>
        <v>-17109.957999999955</v>
      </c>
      <c r="H127" s="19">
        <f>F127/E127*100</f>
        <v>91.110924797392386</v>
      </c>
    </row>
    <row r="128" spans="1:10" ht="0.75" hidden="1" customHeight="1" x14ac:dyDescent="0.25">
      <c r="A128" s="1"/>
      <c r="B128" s="2"/>
      <c r="C128" s="2"/>
      <c r="D128" s="37"/>
      <c r="E128" s="37"/>
      <c r="F128" s="37"/>
      <c r="G128" s="38"/>
      <c r="H128" s="37"/>
    </row>
    <row r="129" spans="1:8" ht="21.75" customHeight="1" x14ac:dyDescent="0.25">
      <c r="A129" s="6"/>
      <c r="B129" s="117"/>
      <c r="C129" s="117"/>
      <c r="D129" s="117"/>
      <c r="E129" s="117"/>
      <c r="F129" s="117"/>
      <c r="G129" s="117"/>
      <c r="H129" s="117"/>
    </row>
    <row r="130" spans="1:8" ht="14.25" customHeight="1" x14ac:dyDescent="0.25">
      <c r="A130" s="6"/>
      <c r="B130" s="8" t="s">
        <v>11</v>
      </c>
      <c r="C130" s="8"/>
      <c r="D130" s="39"/>
      <c r="E130" s="39"/>
      <c r="F130" s="6" t="s">
        <v>76</v>
      </c>
      <c r="G130" s="40"/>
      <c r="H130" s="40"/>
    </row>
    <row r="131" spans="1:8" ht="12" customHeight="1" x14ac:dyDescent="0.2">
      <c r="A131" s="4"/>
      <c r="B131" s="4"/>
      <c r="C131" s="4"/>
    </row>
    <row r="132" spans="1:8" x14ac:dyDescent="0.2">
      <c r="A132" s="4"/>
      <c r="B132" s="22" t="s">
        <v>148</v>
      </c>
      <c r="C132" s="22"/>
    </row>
    <row r="136" spans="1:8" x14ac:dyDescent="0.2">
      <c r="D136" s="42"/>
      <c r="E136" s="42"/>
      <c r="F136" s="42"/>
    </row>
  </sheetData>
  <customSheetViews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0">
    <mergeCell ref="B5:H5"/>
    <mergeCell ref="A4:H4"/>
    <mergeCell ref="A2:H2"/>
    <mergeCell ref="A3:H3"/>
    <mergeCell ref="B129:H129"/>
    <mergeCell ref="A126:B126"/>
    <mergeCell ref="A127:B127"/>
    <mergeCell ref="A90:B90"/>
    <mergeCell ref="A7:H7"/>
    <mergeCell ref="A91:H91"/>
  </mergeCells>
  <phoneticPr fontId="0" type="noConversion"/>
  <printOptions horizontalCentered="1"/>
  <pageMargins left="0.59055118110236227" right="0.15748031496062992" top="0.19685039370078741" bottom="0.15748031496062992" header="0.23622047244094491" footer="0.15748031496062992"/>
  <pageSetup paperSize="9" scale="60" fitToHeight="2" orientation="portrait" r:id="rId4"/>
  <headerFooter alignWithMargins="0"/>
  <rowBreaks count="2" manualBreakCount="2">
    <brk id="63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2021-11-02T07:54:51Z</cp:lastPrinted>
  <dcterms:created xsi:type="dcterms:W3CDTF">2004-01-28T08:01:03Z</dcterms:created>
  <dcterms:modified xsi:type="dcterms:W3CDTF">2021-11-04T08:55:38Z</dcterms:modified>
</cp:coreProperties>
</file>