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7395" windowHeight="3630" activeTab="0"/>
  </bookViews>
  <sheets>
    <sheet name="1" sheetId="1" r:id="rId1"/>
  </sheets>
  <definedNames>
    <definedName name="_xlnm.Print_Area" localSheetId="0">'1'!$A$1:$H$88</definedName>
  </definedNames>
  <calcPr fullCalcOnLoad="1"/>
</workbook>
</file>

<file path=xl/sharedStrings.xml><?xml version="1.0" encoding="utf-8"?>
<sst xmlns="http://schemas.openxmlformats.org/spreadsheetml/2006/main" count="151" uniqueCount="145">
  <si>
    <t>%</t>
  </si>
  <si>
    <t>Податки</t>
  </si>
  <si>
    <t>відхилення від плану</t>
  </si>
  <si>
    <t>" + "/
" -"</t>
  </si>
  <si>
    <t>Єдиний податок</t>
  </si>
  <si>
    <t>Начальник фінансового управління</t>
  </si>
  <si>
    <t>Плата за землю</t>
  </si>
  <si>
    <t>Податок на майно</t>
  </si>
  <si>
    <t>Плата за надання інших адміністративних послуг</t>
  </si>
  <si>
    <t>Освітня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</si>
  <si>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</si>
  <si>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</si>
  <si>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Єдиний податок з юридичних осіб </t>
  </si>
  <si>
    <t>Єдиний податок з фізичних осіб 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</si>
  <si>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</si>
  <si>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</si>
  <si>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Інші неподаткові надходження  </t>
  </si>
  <si>
    <t>Податкові надходження  </t>
  </si>
  <si>
    <t>Неподаткові надходження  </t>
  </si>
  <si>
    <t>Адміністративний збір за державну реєстрацію речових прав на нерухоме майно та їх обтяжень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</si>
  <si>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</si>
  <si>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Плата за розміщення тимчасово вільних коштів місцевих бюджетів </t>
  </si>
  <si>
    <t>Внутрішні податки на товари та послуги  </t>
  </si>
  <si>
    <t>в т.ч.бюджет розвитку</t>
  </si>
  <si>
    <t>Доходи від операцій з капіталом  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</si>
  <si>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</si>
  <si>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</si>
  <si>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Інші субвенції з місцевого бюджету</t>
  </si>
  <si>
    <t>Субвенції з місцевих бюджетів іншим місцевим бюджетам</t>
  </si>
  <si>
    <t>Офіційні трансферти  </t>
  </si>
  <si>
    <t>Дотації з державного бюджету місцевим бюджетам</t>
  </si>
  <si>
    <t>18010100
18010400</t>
  </si>
  <si>
    <t>18010500
18010900</t>
  </si>
  <si>
    <t>Грошові стягнення за шкоду, заподіяну порушенням законодавства
 про охорону навколишнього природного середовища внаслідок господарської та іншої діяльності </t>
  </si>
  <si>
    <t>Збір за забруднення навколишнього природного середовища 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</si>
  <si>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</si>
  <si>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 іншим місцевим бюджетам</t>
  </si>
  <si>
    <t>Ірина ЯЛОВЕНКО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</si>
  <si>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</si>
  <si>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ДОХОДИ</t>
  </si>
  <si>
    <t>тис.грн.</t>
  </si>
  <si>
    <t>Затверджений план на      2021 рік</t>
  </si>
  <si>
    <t>Уточнений план на        2021 рік</t>
  </si>
  <si>
    <t>Рентна плата за користування надрами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</si>
  <si>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</si>
  <si>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Податок на нерухоме майно, відмінне від земельної ділянки</t>
  </si>
  <si>
    <t>Податок та збір на доходи фізичних осіб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</si>
  <si>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</si>
  <si>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</si>
  <si>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</si>
  <si>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</si>
  <si>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Цільові фонди, утворені ВР АРК, органами місцевого самоврядування та місцевими органами виконавчої влади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</si>
  <si>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АРК</t>
  </si>
  <si>
    <t>Усього доходи загального фонду</t>
  </si>
  <si>
    <t>10000000</t>
  </si>
  <si>
    <t>11010000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</si>
  <si>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</si>
  <si>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</si>
  <si>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</si>
  <si>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</si>
  <si>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13030000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</si>
  <si>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</si>
  <si>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</si>
  <si>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13030800</t>
  </si>
  <si>
    <t>13030900</t>
  </si>
  <si>
    <t>14000000</t>
  </si>
  <si>
    <t>Пальне (Акцизний податок з вироблених в Україні підакцизних товарів (продукції)</t>
  </si>
  <si>
    <t>Пальне (Акцизний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</si>
  <si>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</si>
  <si>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</si>
  <si>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</si>
  <si>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18010000</t>
  </si>
  <si>
    <t>18010100</t>
  </si>
  <si>
    <t>18010200</t>
  </si>
  <si>
    <t>18010300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</si>
  <si>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</si>
  <si>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</si>
  <si>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</si>
  <si>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</si>
  <si>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</si>
  <si>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</si>
  <si>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</si>
  <si>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</si>
  <si>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</si>
  <si>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</si>
  <si>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18030200</t>
  </si>
  <si>
    <t>Туристичний збір, сплачений фізичними особами 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</si>
  <si>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</si>
  <si>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</si>
  <si>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</si>
  <si>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</si>
  <si>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</si>
  <si>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</si>
  <si>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21000000</t>
  </si>
  <si>
    <t>21050000</t>
  </si>
  <si>
    <t>21081100</t>
  </si>
  <si>
    <t>Адміністративні штрафи та інші санкції </t>
  </si>
  <si>
    <t>22000000</t>
  </si>
  <si>
    <t>22010300</t>
  </si>
  <si>
    <t>22012500</t>
  </si>
  <si>
    <t>22012600</t>
  </si>
  <si>
    <t>22080400</t>
  </si>
  <si>
    <t>22090000</t>
  </si>
  <si>
    <t>Державне мито  </t>
  </si>
  <si>
    <t>24000000</t>
  </si>
  <si>
    <t>24060300</t>
  </si>
  <si>
    <t>Інші надходження  </t>
  </si>
  <si>
    <t>24062200</t>
  </si>
  <si>
    <t>Доходи загального фонду (без  врахування трансфертів)</t>
  </si>
  <si>
    <t>40000000</t>
  </si>
  <si>
    <t>41020000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</si>
  <si>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</si>
  <si>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</si>
  <si>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</si>
  <si>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</si>
  <si>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</si>
  <si>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41050000</t>
  </si>
  <si>
    <t>41051200</t>
  </si>
  <si>
    <t>41053900</t>
  </si>
  <si>
    <t>41055000</t>
  </si>
  <si>
    <t>19010000</t>
  </si>
  <si>
    <t>Екологічний податок </t>
  </si>
  <si>
    <t>20000000</t>
  </si>
  <si>
    <t>25000000</t>
  </si>
  <si>
    <t>Власні надходження бюджетних установ  </t>
  </si>
  <si>
    <t>30000000</t>
  </si>
  <si>
    <t>33010100</t>
  </si>
  <si>
    <t>50000000</t>
  </si>
  <si>
    <t>Цільові фонди  </t>
  </si>
  <si>
    <t>50110000</t>
  </si>
  <si>
    <t>Усього доходи спеціального фонду</t>
  </si>
  <si>
    <t>Доходи спеціального фонду (без  врахування трансфертів)</t>
  </si>
  <si>
    <t>Усього доходи загального та спеціального фонду (без  врахування трансфертів)</t>
  </si>
  <si>
    <t>Усього доходи загального та спеціального фонду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</si>
  <si>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</si>
  <si>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Ольга Онищенко  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</si>
  <si>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</si>
  <si>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</si>
  <si>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</si>
  <si>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Звіт про виконання бюджету Люботинської міської ТГ за січень-червень 2021 р.</t>
  </si>
  <si>
    <t>Уточнений план за січень-червень 2021р.</t>
  </si>
  <si>
    <t>Фактичне виконання за січень-червень  2021р.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</si>
  <si>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</si>
  <si>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</si>
  <si>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 користування місцевого значення, вулиць і доріг комунальної власності у населених пунктах за рахунок залишку коштів відповідної субвенції з державного бюджету, що утворився на початок бюджетного періоду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</si>
</sst>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0.000000"/>
    <numFmt numFmtId="201" formatCode="0.00000"/>
    <numFmt numFmtId="202" formatCode="0.0000"/>
    <numFmt numFmtId="203" formatCode="0.000"/>
    <numFmt numFmtId="204" formatCode="0.0000000"/>
    <numFmt numFmtId="205" formatCode="0.00000000"/>
    <numFmt numFmtId="206" formatCode="0.000%"/>
    <numFmt numFmtId="207" formatCode="0.0%"/>
    <numFmt numFmtId="208" formatCode="#0.00"/>
    <numFmt numFmtId="209" formatCode="#,##0.0"/>
    <numFmt numFmtId="210" formatCode="[$€-2]\ ###,000_);[Red]\([$€-2]\ ###,000\)"/>
    <numFmt numFmtId="211" formatCode="#0.0"/>
    <numFmt numFmtId="212" formatCode="&quot;р.&quot;#,##0_);[Red]\(&quot;р.&quot;#,##0\)"/>
    <numFmt numFmtId="213" formatCode="#,##0.000"/>
  </numFmts>
  <fonts count="59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10"/>
      <name val="Arial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FF0000"/>
      <name val="Arial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0" xfId="56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199" fontId="3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3" fillId="0" borderId="11" xfId="0" applyFont="1" applyBorder="1" applyAlignment="1">
      <alignment horizontal="left" vertical="center" wrapText="1"/>
    </xf>
    <xf numFmtId="199" fontId="2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9" fontId="2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199" fontId="5" fillId="32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53" applyFont="1" applyBorder="1" applyAlignment="1">
      <alignment horizontal="left" vertical="center"/>
      <protection/>
    </xf>
    <xf numFmtId="0" fontId="3" fillId="0" borderId="0" xfId="56" applyFont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209" fontId="3" fillId="32" borderId="10" xfId="0" applyNumberFormat="1" applyFont="1" applyFill="1" applyBorder="1" applyAlignment="1">
      <alignment horizontal="center" vertical="center" wrapText="1"/>
    </xf>
    <xf numFmtId="209" fontId="2" fillId="0" borderId="0" xfId="0" applyNumberFormat="1" applyFont="1" applyBorder="1" applyAlignment="1">
      <alignment horizontal="center" vertical="center" wrapText="1"/>
    </xf>
    <xf numFmtId="209" fontId="2" fillId="32" borderId="0" xfId="0" applyNumberFormat="1" applyFont="1" applyFill="1" applyBorder="1" applyAlignment="1">
      <alignment horizontal="center" vertical="center" wrapText="1"/>
    </xf>
    <xf numFmtId="209" fontId="3" fillId="0" borderId="0" xfId="0" applyNumberFormat="1" applyFont="1" applyAlignment="1">
      <alignment/>
    </xf>
    <xf numFmtId="209" fontId="3" fillId="32" borderId="0" xfId="0" applyNumberFormat="1" applyFont="1" applyFill="1" applyAlignment="1">
      <alignment/>
    </xf>
    <xf numFmtId="209" fontId="1" fillId="0" borderId="0" xfId="0" applyNumberFormat="1" applyFont="1" applyAlignment="1">
      <alignment/>
    </xf>
    <xf numFmtId="209" fontId="1" fillId="32" borderId="0" xfId="0" applyNumberFormat="1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209" fontId="1" fillId="33" borderId="0" xfId="0" applyNumberFormat="1" applyFont="1" applyFill="1" applyAlignment="1">
      <alignment/>
    </xf>
    <xf numFmtId="0" fontId="10" fillId="0" borderId="12" xfId="0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56" fillId="0" borderId="10" xfId="0" applyFont="1" applyBorder="1" applyAlignment="1">
      <alignment horizontal="center" vertical="center"/>
    </xf>
    <xf numFmtId="199" fontId="56" fillId="32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6" fillId="0" borderId="10" xfId="0" applyFont="1" applyBorder="1" applyAlignment="1">
      <alignment horizontal="left" vertical="center" wrapText="1"/>
    </xf>
    <xf numFmtId="0" fontId="57" fillId="32" borderId="0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209" fontId="11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11" fillId="0" borderId="0" xfId="0" applyFont="1" applyAlignment="1">
      <alignment/>
    </xf>
    <xf numFmtId="209" fontId="11" fillId="33" borderId="0" xfId="0" applyNumberFormat="1" applyFont="1" applyFill="1" applyAlignment="1">
      <alignment/>
    </xf>
    <xf numFmtId="0" fontId="13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1" xfId="54" applyFont="1" applyBorder="1" applyAlignment="1">
      <alignment horizontal="left" vertical="center" wrapText="1"/>
      <protection/>
    </xf>
    <xf numFmtId="213" fontId="4" fillId="0" borderId="11" xfId="0" applyNumberFormat="1" applyFont="1" applyBorder="1" applyAlignment="1">
      <alignment horizontal="center" vertical="center" wrapText="1"/>
    </xf>
    <xf numFmtId="213" fontId="4" fillId="33" borderId="11" xfId="0" applyNumberFormat="1" applyFont="1" applyFill="1" applyBorder="1" applyAlignment="1">
      <alignment horizontal="center" vertical="center" wrapText="1"/>
    </xf>
    <xf numFmtId="213" fontId="5" fillId="0" borderId="11" xfId="0" applyNumberFormat="1" applyFont="1" applyBorder="1" applyAlignment="1">
      <alignment horizontal="center" vertical="center" wrapText="1"/>
    </xf>
    <xf numFmtId="213" fontId="5" fillId="33" borderId="11" xfId="0" applyNumberFormat="1" applyFont="1" applyFill="1" applyBorder="1" applyAlignment="1">
      <alignment horizontal="center" vertical="center" wrapText="1"/>
    </xf>
    <xf numFmtId="213" fontId="5" fillId="33" borderId="10" xfId="0" applyNumberFormat="1" applyFont="1" applyFill="1" applyBorder="1" applyAlignment="1">
      <alignment horizontal="center" vertical="center"/>
    </xf>
    <xf numFmtId="213" fontId="4" fillId="32" borderId="10" xfId="0" applyNumberFormat="1" applyFont="1" applyFill="1" applyBorder="1" applyAlignment="1">
      <alignment horizontal="center" vertical="center" wrapText="1"/>
    </xf>
    <xf numFmtId="213" fontId="4" fillId="0" borderId="10" xfId="0" applyNumberFormat="1" applyFont="1" applyBorder="1" applyAlignment="1">
      <alignment horizontal="center" vertical="center" wrapText="1"/>
    </xf>
    <xf numFmtId="213" fontId="5" fillId="0" borderId="10" xfId="0" applyNumberFormat="1" applyFont="1" applyBorder="1" applyAlignment="1">
      <alignment horizontal="center" vertical="center"/>
    </xf>
    <xf numFmtId="213" fontId="4" fillId="32" borderId="10" xfId="0" applyNumberFormat="1" applyFont="1" applyFill="1" applyBorder="1" applyAlignment="1">
      <alignment horizontal="center" vertical="center"/>
    </xf>
    <xf numFmtId="213" fontId="5" fillId="32" borderId="11" xfId="0" applyNumberFormat="1" applyFont="1" applyFill="1" applyBorder="1" applyAlignment="1">
      <alignment horizontal="center" vertical="center"/>
    </xf>
    <xf numFmtId="213" fontId="58" fillId="0" borderId="11" xfId="0" applyNumberFormat="1" applyFont="1" applyBorder="1" applyAlignment="1">
      <alignment horizontal="center" vertical="center" wrapText="1"/>
    </xf>
    <xf numFmtId="203" fontId="2" fillId="32" borderId="11" xfId="0" applyNumberFormat="1" applyFont="1" applyFill="1" applyBorder="1" applyAlignment="1">
      <alignment horizontal="center" vertical="center" wrapText="1"/>
    </xf>
    <xf numFmtId="203" fontId="2" fillId="32" borderId="10" xfId="0" applyNumberFormat="1" applyFont="1" applyFill="1" applyBorder="1" applyAlignment="1">
      <alignment horizontal="center" vertical="center" wrapText="1"/>
    </xf>
    <xf numFmtId="203" fontId="3" fillId="32" borderId="11" xfId="0" applyNumberFormat="1" applyFont="1" applyFill="1" applyBorder="1" applyAlignment="1">
      <alignment horizontal="center" vertical="center" wrapText="1"/>
    </xf>
    <xf numFmtId="203" fontId="3" fillId="32" borderId="10" xfId="0" applyNumberFormat="1" applyFont="1" applyFill="1" applyBorder="1" applyAlignment="1">
      <alignment horizontal="center" vertical="center" wrapText="1"/>
    </xf>
    <xf numFmtId="203" fontId="56" fillId="32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99" fontId="4" fillId="32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213" fontId="5" fillId="33" borderId="10" xfId="0" applyNumberFormat="1" applyFont="1" applyFill="1" applyBorder="1" applyAlignment="1">
      <alignment horizontal="center"/>
    </xf>
    <xf numFmtId="213" fontId="4" fillId="33" borderId="10" xfId="0" applyNumberFormat="1" applyFont="1" applyFill="1" applyBorder="1" applyAlignment="1">
      <alignment horizontal="center" vertical="center" wrapText="1"/>
    </xf>
    <xf numFmtId="213" fontId="5" fillId="0" borderId="11" xfId="0" applyNumberFormat="1" applyFont="1" applyFill="1" applyBorder="1" applyAlignment="1">
      <alignment horizontal="center" vertical="center" wrapText="1"/>
    </xf>
    <xf numFmtId="213" fontId="4" fillId="33" borderId="10" xfId="0" applyNumberFormat="1" applyFont="1" applyFill="1" applyBorder="1" applyAlignment="1">
      <alignment horizontal="center" vertical="center"/>
    </xf>
    <xf numFmtId="213" fontId="5" fillId="33" borderId="11" xfId="0" applyNumberFormat="1" applyFont="1" applyFill="1" applyBorder="1" applyAlignment="1">
      <alignment horizontal="center" vertical="center"/>
    </xf>
    <xf numFmtId="213" fontId="4" fillId="0" borderId="11" xfId="0" applyNumberFormat="1" applyFont="1" applyFill="1" applyBorder="1" applyAlignment="1">
      <alignment horizontal="center" vertical="center" wrapText="1"/>
    </xf>
    <xf numFmtId="209" fontId="3" fillId="33" borderId="0" xfId="0" applyNumberFormat="1" applyFont="1" applyFill="1" applyAlignment="1">
      <alignment/>
    </xf>
    <xf numFmtId="213" fontId="5" fillId="33" borderId="10" xfId="0" applyNumberFormat="1" applyFont="1" applyFill="1" applyBorder="1" applyAlignment="1">
      <alignment horizontal="center" vertical="center" wrapText="1"/>
    </xf>
    <xf numFmtId="213" fontId="4" fillId="0" borderId="10" xfId="0" applyNumberFormat="1" applyFont="1" applyFill="1" applyBorder="1" applyAlignment="1">
      <alignment horizontal="center" vertical="center" wrapText="1"/>
    </xf>
    <xf numFmtId="209" fontId="2" fillId="33" borderId="0" xfId="0" applyNumberFormat="1" applyFont="1" applyFill="1" applyBorder="1" applyAlignment="1">
      <alignment horizontal="center" vertical="center" wrapText="1"/>
    </xf>
    <xf numFmtId="209" fontId="2" fillId="0" borderId="0" xfId="0" applyNumberFormat="1" applyFont="1" applyFill="1" applyBorder="1" applyAlignment="1">
      <alignment horizontal="center" vertical="center" wrapText="1"/>
    </xf>
    <xf numFmtId="209" fontId="3" fillId="0" borderId="0" xfId="0" applyNumberFormat="1" applyFont="1" applyFill="1" applyAlignment="1">
      <alignment/>
    </xf>
    <xf numFmtId="209" fontId="1" fillId="0" borderId="0" xfId="0" applyNumberFormat="1" applyFont="1" applyFill="1" applyAlignment="1">
      <alignment/>
    </xf>
    <xf numFmtId="209" fontId="11" fillId="0" borderId="0" xfId="0" applyNumberFormat="1" applyFont="1" applyFill="1" applyAlignment="1">
      <alignment/>
    </xf>
    <xf numFmtId="209" fontId="1" fillId="34" borderId="0" xfId="0" applyNumberFormat="1" applyFont="1" applyFill="1" applyAlignment="1">
      <alignment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209" fontId="3" fillId="0" borderId="14" xfId="0" applyNumberFormat="1" applyFont="1" applyFill="1" applyBorder="1" applyAlignment="1">
      <alignment horizontal="center" vertical="center" wrapText="1"/>
    </xf>
    <xf numFmtId="209" fontId="3" fillId="0" borderId="15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4" fillId="32" borderId="16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09" fontId="3" fillId="0" borderId="14" xfId="0" applyNumberFormat="1" applyFont="1" applyBorder="1" applyAlignment="1">
      <alignment horizontal="center" vertical="center" wrapText="1"/>
    </xf>
    <xf numFmtId="209" fontId="3" fillId="0" borderId="15" xfId="0" applyNumberFormat="1" applyFont="1" applyBorder="1" applyAlignment="1">
      <alignment horizontal="center" vertical="center" wrapText="1"/>
    </xf>
    <xf numFmtId="209" fontId="3" fillId="33" borderId="14" xfId="0" applyNumberFormat="1" applyFont="1" applyFill="1" applyBorder="1" applyAlignment="1">
      <alignment horizontal="center" vertical="center" wrapText="1"/>
    </xf>
    <xf numFmtId="209" fontId="3" fillId="33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03.2019р" xfId="55"/>
    <cellStyle name="Обычный_груден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="84" zoomScaleSheetLayoutView="84" zoomScalePageLayoutView="0" workbookViewId="0" topLeftCell="A73">
      <selection activeCell="B77" sqref="B77"/>
    </sheetView>
  </sheetViews>
  <sheetFormatPr defaultColWidth="9.140625" defaultRowHeight="12.75"/>
  <cols>
    <col min="1" max="1" width="14.28125" style="22" customWidth="1"/>
    <col min="2" max="2" width="87.8515625" style="30" customWidth="1"/>
    <col min="3" max="3" width="17.8515625" style="38" customWidth="1"/>
    <col min="4" max="4" width="17.00390625" style="100" customWidth="1"/>
    <col min="5" max="5" width="17.7109375" style="42" customWidth="1"/>
    <col min="6" max="6" width="18.7109375" style="98" customWidth="1"/>
    <col min="7" max="7" width="14.421875" style="39" customWidth="1"/>
    <col min="8" max="8" width="11.421875" style="13" customWidth="1"/>
    <col min="9" max="9" width="10.140625" style="6" customWidth="1"/>
    <col min="10" max="10" width="9.140625" style="6" customWidth="1"/>
    <col min="11" max="11" width="9.8515625" style="6" bestFit="1" customWidth="1"/>
    <col min="12" max="16384" width="9.140625" style="6" customWidth="1"/>
  </cols>
  <sheetData>
    <row r="1" spans="1:8" ht="46.5" customHeight="1">
      <c r="A1" s="44"/>
      <c r="B1" s="110" t="s">
        <v>139</v>
      </c>
      <c r="C1" s="110"/>
      <c r="D1" s="110"/>
      <c r="E1" s="110"/>
      <c r="F1" s="110"/>
      <c r="G1" s="110"/>
      <c r="H1" s="110"/>
    </row>
    <row r="2" spans="2:8" ht="30.75" customHeight="1">
      <c r="B2" s="43"/>
      <c r="C2" s="43" t="s">
        <v>39</v>
      </c>
      <c r="D2" s="43"/>
      <c r="E2" s="43"/>
      <c r="F2" s="43"/>
      <c r="G2" s="107" t="s">
        <v>40</v>
      </c>
      <c r="H2" s="107"/>
    </row>
    <row r="3" spans="1:8" ht="66" customHeight="1">
      <c r="A3" s="113"/>
      <c r="B3" s="115" t="s">
        <v>1</v>
      </c>
      <c r="C3" s="117" t="s">
        <v>41</v>
      </c>
      <c r="D3" s="119" t="s">
        <v>42</v>
      </c>
      <c r="E3" s="119" t="s">
        <v>140</v>
      </c>
      <c r="F3" s="103" t="s">
        <v>141</v>
      </c>
      <c r="G3" s="105" t="s">
        <v>2</v>
      </c>
      <c r="H3" s="106"/>
    </row>
    <row r="4" spans="1:8" ht="35.25" customHeight="1">
      <c r="A4" s="114"/>
      <c r="B4" s="116"/>
      <c r="C4" s="118"/>
      <c r="D4" s="120"/>
      <c r="E4" s="120"/>
      <c r="F4" s="104"/>
      <c r="G4" s="33" t="s">
        <v>3</v>
      </c>
      <c r="H4" s="11" t="s">
        <v>0</v>
      </c>
    </row>
    <row r="5" spans="1:8" s="10" customFormat="1" ht="33.75" customHeight="1">
      <c r="A5" s="82" t="s">
        <v>54</v>
      </c>
      <c r="B5" s="83" t="s">
        <v>17</v>
      </c>
      <c r="C5" s="62">
        <f>SUM(C6+C7+C8+C14+C18)</f>
        <v>112562.3</v>
      </c>
      <c r="D5" s="63">
        <f>SUM(D6+D7+D8+D14+D18)</f>
        <v>112562.3</v>
      </c>
      <c r="E5" s="63">
        <f>SUM(E6+E7+E8+E14+E18)</f>
        <v>54613.8</v>
      </c>
      <c r="F5" s="63">
        <f>SUM(F6+F7+F8+F14+F18)</f>
        <v>58795.525</v>
      </c>
      <c r="G5" s="73">
        <f aca="true" t="shared" si="0" ref="G5:G57">SUM(F5-E5)</f>
        <v>4181.7249999999985</v>
      </c>
      <c r="H5" s="15">
        <f aca="true" t="shared" si="1" ref="H5:H57">IF(E5=0,0,F5/E5%)</f>
        <v>107.6569017354588</v>
      </c>
    </row>
    <row r="6" spans="1:8" ht="25.5" customHeight="1">
      <c r="A6" s="84" t="s">
        <v>55</v>
      </c>
      <c r="B6" s="85" t="s">
        <v>46</v>
      </c>
      <c r="C6" s="64">
        <v>53797.4</v>
      </c>
      <c r="D6" s="64">
        <v>53797.4</v>
      </c>
      <c r="E6" s="65">
        <v>26600</v>
      </c>
      <c r="F6" s="65">
        <v>27843.846</v>
      </c>
      <c r="G6" s="75">
        <f t="shared" si="0"/>
        <v>1243.8460000000014</v>
      </c>
      <c r="H6" s="12">
        <f t="shared" si="1"/>
        <v>104.6761127819549</v>
      </c>
    </row>
    <row r="7" spans="1:8" ht="40.5" customHeight="1">
      <c r="A7" s="84" t="s">
        <v>56</v>
      </c>
      <c r="B7" s="85" t="s">
        <v>57</v>
      </c>
      <c r="C7" s="64">
        <v>250.6</v>
      </c>
      <c r="D7" s="64">
        <v>250.6</v>
      </c>
      <c r="E7" s="65">
        <v>125.2</v>
      </c>
      <c r="F7" s="65">
        <v>128.292</v>
      </c>
      <c r="G7" s="75">
        <f t="shared" si="0"/>
        <v>3.0919999999999987</v>
      </c>
      <c r="H7" s="12">
        <f t="shared" si="1"/>
        <v>102.46964856230032</v>
      </c>
    </row>
    <row r="8" spans="1:8" ht="24.75" customHeight="1">
      <c r="A8" s="84" t="s">
        <v>58</v>
      </c>
      <c r="B8" s="85" t="s">
        <v>59</v>
      </c>
      <c r="C8" s="64">
        <f>SUM(C9:C10)</f>
        <v>199.7</v>
      </c>
      <c r="D8" s="64">
        <f>SUM(D9:D10)</f>
        <v>199.7</v>
      </c>
      <c r="E8" s="64">
        <f>SUM(E9:E10)</f>
        <v>99.7</v>
      </c>
      <c r="F8" s="64">
        <f>SUM(F9:F10)</f>
        <v>483.808</v>
      </c>
      <c r="G8" s="75">
        <f t="shared" si="0"/>
        <v>384.108</v>
      </c>
      <c r="H8" s="12">
        <f t="shared" si="1"/>
        <v>485.2637913741224</v>
      </c>
    </row>
    <row r="9" spans="1:8" ht="59.25" customHeight="1">
      <c r="A9" s="2">
        <v>13010200</v>
      </c>
      <c r="B9" s="14" t="s">
        <v>134</v>
      </c>
      <c r="C9" s="64"/>
      <c r="D9" s="64"/>
      <c r="E9" s="65"/>
      <c r="F9" s="65">
        <v>374.677</v>
      </c>
      <c r="G9" s="75">
        <f t="shared" si="0"/>
        <v>374.677</v>
      </c>
      <c r="H9" s="12">
        <f t="shared" si="1"/>
        <v>0</v>
      </c>
    </row>
    <row r="10" spans="1:8" ht="24.75" customHeight="1">
      <c r="A10" s="84" t="s">
        <v>60</v>
      </c>
      <c r="B10" s="85" t="s">
        <v>43</v>
      </c>
      <c r="C10" s="64">
        <f>SUM(C11:C13)</f>
        <v>199.7</v>
      </c>
      <c r="D10" s="65">
        <f>SUM(D11:D13)</f>
        <v>199.7</v>
      </c>
      <c r="E10" s="65">
        <f>SUM(E11:E13)</f>
        <v>99.7</v>
      </c>
      <c r="F10" s="65">
        <f>SUM(F11:F13)</f>
        <v>109.131</v>
      </c>
      <c r="G10" s="75">
        <f t="shared" si="0"/>
        <v>9.430999999999997</v>
      </c>
      <c r="H10" s="12">
        <f t="shared" si="1"/>
        <v>109.45937813440321</v>
      </c>
    </row>
    <row r="11" spans="1:8" ht="41.25" customHeight="1">
      <c r="A11" s="84" t="s">
        <v>61</v>
      </c>
      <c r="B11" s="85" t="s">
        <v>62</v>
      </c>
      <c r="C11" s="65">
        <v>2.5</v>
      </c>
      <c r="D11" s="65">
        <v>2.5</v>
      </c>
      <c r="E11" s="65">
        <v>1.2</v>
      </c>
      <c r="F11" s="65">
        <v>1.289</v>
      </c>
      <c r="G11" s="75">
        <f t="shared" si="0"/>
        <v>0.08899999999999997</v>
      </c>
      <c r="H11" s="12">
        <f t="shared" si="1"/>
        <v>107.41666666666666</v>
      </c>
    </row>
    <row r="12" spans="1:8" ht="27" customHeight="1">
      <c r="A12" s="84" t="s">
        <v>63</v>
      </c>
      <c r="B12" s="85" t="s">
        <v>25</v>
      </c>
      <c r="C12" s="64">
        <v>190</v>
      </c>
      <c r="D12" s="64">
        <v>190</v>
      </c>
      <c r="E12" s="65">
        <v>94.9</v>
      </c>
      <c r="F12" s="65">
        <v>104.464</v>
      </c>
      <c r="G12" s="75">
        <f t="shared" si="0"/>
        <v>9.563999999999993</v>
      </c>
      <c r="H12" s="12">
        <f t="shared" si="1"/>
        <v>110.07797681770283</v>
      </c>
    </row>
    <row r="13" spans="1:8" ht="39.75" customHeight="1">
      <c r="A13" s="84" t="s">
        <v>64</v>
      </c>
      <c r="B13" s="85" t="s">
        <v>26</v>
      </c>
      <c r="C13" s="64">
        <v>7.2</v>
      </c>
      <c r="D13" s="64">
        <v>7.2</v>
      </c>
      <c r="E13" s="65">
        <v>3.6</v>
      </c>
      <c r="F13" s="65">
        <v>3.378</v>
      </c>
      <c r="G13" s="75">
        <f t="shared" si="0"/>
        <v>-0.22199999999999998</v>
      </c>
      <c r="H13" s="12">
        <f t="shared" si="1"/>
        <v>93.83333333333333</v>
      </c>
    </row>
    <row r="14" spans="1:8" ht="25.5" customHeight="1">
      <c r="A14" s="84" t="s">
        <v>65</v>
      </c>
      <c r="B14" s="85" t="s">
        <v>22</v>
      </c>
      <c r="C14" s="64">
        <f>SUM(C15:C17)</f>
        <v>7434</v>
      </c>
      <c r="D14" s="65">
        <f>SUM(D15:D17)</f>
        <v>7434</v>
      </c>
      <c r="E14" s="65">
        <f>SUM(E15:E17)</f>
        <v>3679.6</v>
      </c>
      <c r="F14" s="65">
        <f>SUM(F15:F17)</f>
        <v>3990.0690000000004</v>
      </c>
      <c r="G14" s="75">
        <f t="shared" si="0"/>
        <v>310.4690000000005</v>
      </c>
      <c r="H14" s="12">
        <f t="shared" si="1"/>
        <v>108.4375747363844</v>
      </c>
    </row>
    <row r="15" spans="1:12" ht="36" customHeight="1">
      <c r="A15" s="2">
        <v>14021900</v>
      </c>
      <c r="B15" s="16" t="s">
        <v>66</v>
      </c>
      <c r="C15" s="64">
        <v>800</v>
      </c>
      <c r="D15" s="64">
        <v>800</v>
      </c>
      <c r="E15" s="65">
        <v>399.8</v>
      </c>
      <c r="F15" s="65">
        <v>517.018</v>
      </c>
      <c r="G15" s="75">
        <f t="shared" si="0"/>
        <v>117.21800000000002</v>
      </c>
      <c r="H15" s="12">
        <f t="shared" si="1"/>
        <v>129.3191595797899</v>
      </c>
      <c r="I15" s="38"/>
      <c r="J15" s="38"/>
      <c r="K15" s="38">
        <f>SUM(J15-I15)</f>
        <v>0</v>
      </c>
      <c r="L15" s="6" t="e">
        <f>J15/I15%</f>
        <v>#DIV/0!</v>
      </c>
    </row>
    <row r="16" spans="1:8" ht="40.5" customHeight="1">
      <c r="A16" s="2">
        <v>14031900</v>
      </c>
      <c r="B16" s="16" t="s">
        <v>67</v>
      </c>
      <c r="C16" s="64">
        <v>3200</v>
      </c>
      <c r="D16" s="64">
        <v>3200</v>
      </c>
      <c r="E16" s="65">
        <v>1599.8</v>
      </c>
      <c r="F16" s="65">
        <v>1755.891</v>
      </c>
      <c r="G16" s="75">
        <f t="shared" si="0"/>
        <v>156.09100000000012</v>
      </c>
      <c r="H16" s="12">
        <f t="shared" si="1"/>
        <v>109.75690711338919</v>
      </c>
    </row>
    <row r="17" spans="1:8" ht="39.75" customHeight="1">
      <c r="A17" s="84" t="s">
        <v>68</v>
      </c>
      <c r="B17" s="85" t="s">
        <v>69</v>
      </c>
      <c r="C17" s="64">
        <v>3434</v>
      </c>
      <c r="D17" s="64">
        <v>3434</v>
      </c>
      <c r="E17" s="65">
        <v>1680</v>
      </c>
      <c r="F17" s="65">
        <v>1717.16</v>
      </c>
      <c r="G17" s="75">
        <f t="shared" si="0"/>
        <v>37.16000000000008</v>
      </c>
      <c r="H17" s="12">
        <f t="shared" si="1"/>
        <v>102.21190476190476</v>
      </c>
    </row>
    <row r="18" spans="1:8" ht="42" customHeight="1">
      <c r="A18" s="84" t="s">
        <v>70</v>
      </c>
      <c r="B18" s="85" t="s">
        <v>44</v>
      </c>
      <c r="C18" s="64">
        <f>SUM(C19+C30+C31)</f>
        <v>50880.600000000006</v>
      </c>
      <c r="D18" s="65">
        <f>SUM(D19+D30+D31)</f>
        <v>50880.600000000006</v>
      </c>
      <c r="E18" s="65">
        <f>SUM(E19+E30+E31)</f>
        <v>24109.300000000003</v>
      </c>
      <c r="F18" s="65">
        <f>SUM(F19+F30+F31)</f>
        <v>26349.51</v>
      </c>
      <c r="G18" s="75">
        <f t="shared" si="0"/>
        <v>2240.2099999999955</v>
      </c>
      <c r="H18" s="12">
        <f t="shared" si="1"/>
        <v>109.2918915107448</v>
      </c>
    </row>
    <row r="19" spans="1:8" ht="19.5" customHeight="1">
      <c r="A19" s="84" t="s">
        <v>71</v>
      </c>
      <c r="B19" s="85" t="s">
        <v>7</v>
      </c>
      <c r="C19" s="64">
        <f>SUM(C20+C25)</f>
        <v>34856.700000000004</v>
      </c>
      <c r="D19" s="64">
        <f>SUM(D20+D25)</f>
        <v>34856.700000000004</v>
      </c>
      <c r="E19" s="64">
        <f>SUM(E20+E25)</f>
        <v>16761.4</v>
      </c>
      <c r="F19" s="64">
        <f>SUM(F20+F25)</f>
        <v>18129.031</v>
      </c>
      <c r="G19" s="75">
        <f t="shared" si="0"/>
        <v>1367.6309999999976</v>
      </c>
      <c r="H19" s="12">
        <f t="shared" si="1"/>
        <v>108.15940792535228</v>
      </c>
    </row>
    <row r="20" spans="1:8" ht="44.25" customHeight="1">
      <c r="A20" s="3" t="s">
        <v>31</v>
      </c>
      <c r="B20" s="7" t="s">
        <v>45</v>
      </c>
      <c r="C20" s="64">
        <f>SUM(C21:C24)</f>
        <v>4207.3</v>
      </c>
      <c r="D20" s="65">
        <f>SUM(D21:D24)</f>
        <v>4207.3</v>
      </c>
      <c r="E20" s="65">
        <f>SUM(E21:E24)</f>
        <v>1854.4</v>
      </c>
      <c r="F20" s="65">
        <f>SUM(F21:F24)</f>
        <v>1729.678</v>
      </c>
      <c r="G20" s="75">
        <f t="shared" si="0"/>
        <v>-124.72199999999998</v>
      </c>
      <c r="H20" s="12">
        <f t="shared" si="1"/>
        <v>93.27426660914581</v>
      </c>
    </row>
    <row r="21" spans="1:8" ht="42.75" customHeight="1">
      <c r="A21" s="84" t="s">
        <v>72</v>
      </c>
      <c r="B21" s="85" t="s">
        <v>10</v>
      </c>
      <c r="C21" s="64">
        <v>29.3</v>
      </c>
      <c r="D21" s="64">
        <v>29.3</v>
      </c>
      <c r="E21" s="65">
        <v>13.7</v>
      </c>
      <c r="F21" s="65">
        <v>7.24</v>
      </c>
      <c r="G21" s="75">
        <f t="shared" si="0"/>
        <v>-6.459999999999999</v>
      </c>
      <c r="H21" s="12">
        <f t="shared" si="1"/>
        <v>52.84671532846716</v>
      </c>
    </row>
    <row r="22" spans="1:8" ht="42" customHeight="1">
      <c r="A22" s="84" t="s">
        <v>73</v>
      </c>
      <c r="B22" s="85" t="s">
        <v>11</v>
      </c>
      <c r="C22" s="64">
        <v>89.9</v>
      </c>
      <c r="D22" s="64">
        <v>89.9</v>
      </c>
      <c r="E22" s="65">
        <v>18</v>
      </c>
      <c r="F22" s="65">
        <v>29.51</v>
      </c>
      <c r="G22" s="75">
        <f t="shared" si="0"/>
        <v>11.510000000000002</v>
      </c>
      <c r="H22" s="12">
        <f t="shared" si="1"/>
        <v>163.94444444444446</v>
      </c>
    </row>
    <row r="23" spans="1:8" ht="40.5" customHeight="1">
      <c r="A23" s="84" t="s">
        <v>74</v>
      </c>
      <c r="B23" s="85" t="s">
        <v>20</v>
      </c>
      <c r="C23" s="64">
        <v>404</v>
      </c>
      <c r="D23" s="64">
        <v>404</v>
      </c>
      <c r="E23" s="65">
        <v>113</v>
      </c>
      <c r="F23" s="65">
        <v>7.39</v>
      </c>
      <c r="G23" s="75">
        <f t="shared" si="0"/>
        <v>-105.61</v>
      </c>
      <c r="H23" s="12">
        <f t="shared" si="1"/>
        <v>6.539823008849558</v>
      </c>
    </row>
    <row r="24" spans="1:8" ht="40.5" customHeight="1">
      <c r="A24" s="84" t="s">
        <v>75</v>
      </c>
      <c r="B24" s="85" t="s">
        <v>76</v>
      </c>
      <c r="C24" s="64">
        <v>3684.1</v>
      </c>
      <c r="D24" s="64">
        <v>3684.1</v>
      </c>
      <c r="E24" s="65">
        <v>1709.7</v>
      </c>
      <c r="F24" s="65">
        <v>1685.538</v>
      </c>
      <c r="G24" s="75">
        <f t="shared" si="0"/>
        <v>-24.162000000000035</v>
      </c>
      <c r="H24" s="12">
        <f t="shared" si="1"/>
        <v>98.58676960870328</v>
      </c>
    </row>
    <row r="25" spans="1:8" ht="36" customHeight="1">
      <c r="A25" s="3" t="s">
        <v>32</v>
      </c>
      <c r="B25" s="7" t="s">
        <v>6</v>
      </c>
      <c r="C25" s="64">
        <f>SUM(C26:C29)</f>
        <v>30649.4</v>
      </c>
      <c r="D25" s="65">
        <f>SUM(D26:D29)</f>
        <v>30649.4</v>
      </c>
      <c r="E25" s="65">
        <f>SUM(E26:E29)</f>
        <v>14907</v>
      </c>
      <c r="F25" s="65">
        <f>SUM(F26:F29)</f>
        <v>16399.353</v>
      </c>
      <c r="G25" s="75">
        <f t="shared" si="0"/>
        <v>1492.3529999999992</v>
      </c>
      <c r="H25" s="12">
        <f t="shared" si="1"/>
        <v>110.01108875025156</v>
      </c>
    </row>
    <row r="26" spans="1:8" ht="19.5" customHeight="1">
      <c r="A26" s="84" t="s">
        <v>77</v>
      </c>
      <c r="B26" s="85" t="s">
        <v>78</v>
      </c>
      <c r="C26" s="64">
        <v>26690.8</v>
      </c>
      <c r="D26" s="64">
        <v>26690.8</v>
      </c>
      <c r="E26" s="65">
        <v>13188.4</v>
      </c>
      <c r="F26" s="65">
        <v>14665.872</v>
      </c>
      <c r="G26" s="75">
        <f t="shared" si="0"/>
        <v>1477.4719999999998</v>
      </c>
      <c r="H26" s="12">
        <f t="shared" si="1"/>
        <v>111.20281459464378</v>
      </c>
    </row>
    <row r="27" spans="1:11" ht="19.5" customHeight="1">
      <c r="A27" s="84" t="s">
        <v>79</v>
      </c>
      <c r="B27" s="85" t="s">
        <v>80</v>
      </c>
      <c r="C27" s="64">
        <v>2751.4</v>
      </c>
      <c r="D27" s="64">
        <v>2751.4</v>
      </c>
      <c r="E27" s="65">
        <v>1375.6</v>
      </c>
      <c r="F27" s="65">
        <v>1519.078</v>
      </c>
      <c r="G27" s="75">
        <f t="shared" si="0"/>
        <v>143.47800000000007</v>
      </c>
      <c r="H27" s="12">
        <f t="shared" si="1"/>
        <v>110.43021227100903</v>
      </c>
      <c r="K27" s="5"/>
    </row>
    <row r="28" spans="1:8" ht="19.5" customHeight="1">
      <c r="A28" s="84" t="s">
        <v>81</v>
      </c>
      <c r="B28" s="85" t="s">
        <v>82</v>
      </c>
      <c r="C28" s="64">
        <v>667.2</v>
      </c>
      <c r="D28" s="64">
        <v>667.2</v>
      </c>
      <c r="E28" s="65">
        <v>172</v>
      </c>
      <c r="F28" s="65">
        <v>126.178</v>
      </c>
      <c r="G28" s="75">
        <f t="shared" si="0"/>
        <v>-45.822</v>
      </c>
      <c r="H28" s="12">
        <f t="shared" si="1"/>
        <v>73.3593023255814</v>
      </c>
    </row>
    <row r="29" spans="1:8" ht="19.5" customHeight="1">
      <c r="A29" s="84" t="s">
        <v>83</v>
      </c>
      <c r="B29" s="85" t="s">
        <v>84</v>
      </c>
      <c r="C29" s="64">
        <v>540</v>
      </c>
      <c r="D29" s="64">
        <v>540</v>
      </c>
      <c r="E29" s="65">
        <v>171</v>
      </c>
      <c r="F29" s="65">
        <v>88.225</v>
      </c>
      <c r="G29" s="75">
        <f t="shared" si="0"/>
        <v>-82.775</v>
      </c>
      <c r="H29" s="12">
        <f t="shared" si="1"/>
        <v>51.593567251461984</v>
      </c>
    </row>
    <row r="30" spans="1:8" ht="19.5" customHeight="1">
      <c r="A30" s="84" t="s">
        <v>85</v>
      </c>
      <c r="B30" s="85" t="s">
        <v>86</v>
      </c>
      <c r="C30" s="64">
        <v>5.1</v>
      </c>
      <c r="D30" s="64">
        <v>5.1</v>
      </c>
      <c r="E30" s="65">
        <v>2.3</v>
      </c>
      <c r="F30" s="65">
        <v>2.424</v>
      </c>
      <c r="G30" s="75">
        <f t="shared" si="0"/>
        <v>0.12400000000000011</v>
      </c>
      <c r="H30" s="12">
        <f t="shared" si="1"/>
        <v>105.39130434782608</v>
      </c>
    </row>
    <row r="31" spans="1:8" ht="19.5" customHeight="1">
      <c r="A31" s="2">
        <v>18050000</v>
      </c>
      <c r="B31" s="7" t="s">
        <v>4</v>
      </c>
      <c r="C31" s="64">
        <f>SUM(C32:C34)</f>
        <v>16018.8</v>
      </c>
      <c r="D31" s="65">
        <f>SUM(D32:D34)</f>
        <v>16018.8</v>
      </c>
      <c r="E31" s="65">
        <f>SUM(E32:E34)</f>
        <v>7345.6</v>
      </c>
      <c r="F31" s="65">
        <f>SUM(F32:F34)</f>
        <v>8218.055</v>
      </c>
      <c r="G31" s="75">
        <f t="shared" si="0"/>
        <v>872.4549999999999</v>
      </c>
      <c r="H31" s="12">
        <f t="shared" si="1"/>
        <v>111.87724624264865</v>
      </c>
    </row>
    <row r="32" spans="1:8" ht="19.5" customHeight="1">
      <c r="A32" s="84" t="s">
        <v>87</v>
      </c>
      <c r="B32" s="85" t="s">
        <v>12</v>
      </c>
      <c r="C32" s="64">
        <v>980</v>
      </c>
      <c r="D32" s="64">
        <v>980</v>
      </c>
      <c r="E32" s="65">
        <v>510</v>
      </c>
      <c r="F32" s="86">
        <v>574.403</v>
      </c>
      <c r="G32" s="75">
        <f t="shared" si="0"/>
        <v>64.40300000000002</v>
      </c>
      <c r="H32" s="12">
        <f t="shared" si="1"/>
        <v>112.62803921568629</v>
      </c>
    </row>
    <row r="33" spans="1:8" ht="19.5" customHeight="1">
      <c r="A33" s="84" t="s">
        <v>88</v>
      </c>
      <c r="B33" s="85" t="s">
        <v>13</v>
      </c>
      <c r="C33" s="64">
        <v>14640</v>
      </c>
      <c r="D33" s="64">
        <v>14640</v>
      </c>
      <c r="E33" s="65">
        <v>6700</v>
      </c>
      <c r="F33" s="86">
        <v>7551.485</v>
      </c>
      <c r="G33" s="75">
        <f t="shared" si="0"/>
        <v>851.4849999999997</v>
      </c>
      <c r="H33" s="12">
        <f t="shared" si="1"/>
        <v>112.70873134328357</v>
      </c>
    </row>
    <row r="34" spans="1:9" ht="58.5" customHeight="1">
      <c r="A34" s="84" t="s">
        <v>89</v>
      </c>
      <c r="B34" s="85" t="s">
        <v>90</v>
      </c>
      <c r="C34" s="64">
        <v>398.8</v>
      </c>
      <c r="D34" s="64">
        <v>398.8</v>
      </c>
      <c r="E34" s="65">
        <v>135.6</v>
      </c>
      <c r="F34" s="66">
        <v>92.167</v>
      </c>
      <c r="G34" s="75">
        <f t="shared" si="0"/>
        <v>-43.43299999999999</v>
      </c>
      <c r="H34" s="12">
        <f t="shared" si="1"/>
        <v>67.96976401179941</v>
      </c>
      <c r="I34" s="22"/>
    </row>
    <row r="35" spans="1:8" s="10" customFormat="1" ht="25.5" customHeight="1">
      <c r="A35" s="24">
        <v>20000000</v>
      </c>
      <c r="B35" s="28" t="s">
        <v>18</v>
      </c>
      <c r="C35" s="62">
        <f>SUM(C36+C41+C47)</f>
        <v>1037.6999999999998</v>
      </c>
      <c r="D35" s="63">
        <f>SUM(D36+D41+D47)</f>
        <v>1037.6999999999998</v>
      </c>
      <c r="E35" s="63">
        <f>SUM(E36+E41+E47)</f>
        <v>512.3</v>
      </c>
      <c r="F35" s="63">
        <f>SUM(F36+F41+F47)</f>
        <v>1093.2479999999998</v>
      </c>
      <c r="G35" s="73">
        <f t="shared" si="0"/>
        <v>580.9479999999999</v>
      </c>
      <c r="H35" s="15">
        <f t="shared" si="1"/>
        <v>213.39996096037478</v>
      </c>
    </row>
    <row r="36" spans="1:8" ht="25.5" customHeight="1">
      <c r="A36" s="84" t="s">
        <v>93</v>
      </c>
      <c r="B36" s="85" t="s">
        <v>14</v>
      </c>
      <c r="C36" s="64">
        <f>SUM(C37:C39)</f>
        <v>112.5</v>
      </c>
      <c r="D36" s="65">
        <f>SUM(D37:D40)</f>
        <v>112.5</v>
      </c>
      <c r="E36" s="65">
        <f>SUM(E37:E40)</f>
        <v>56.2</v>
      </c>
      <c r="F36" s="65">
        <f>SUM(F37:F40)</f>
        <v>635.0699999999999</v>
      </c>
      <c r="G36" s="75">
        <f t="shared" si="0"/>
        <v>578.8699999999999</v>
      </c>
      <c r="H36" s="12">
        <f t="shared" si="1"/>
        <v>1130.0177935943059</v>
      </c>
    </row>
    <row r="37" spans="1:8" ht="41.25" customHeight="1">
      <c r="A37" s="84" t="s">
        <v>91</v>
      </c>
      <c r="B37" s="85" t="s">
        <v>92</v>
      </c>
      <c r="C37" s="64">
        <v>102.5</v>
      </c>
      <c r="D37" s="64">
        <v>102.5</v>
      </c>
      <c r="E37" s="65">
        <v>51.2</v>
      </c>
      <c r="F37" s="65">
        <v>54.3</v>
      </c>
      <c r="G37" s="75">
        <f t="shared" si="0"/>
        <v>3.0999999999999943</v>
      </c>
      <c r="H37" s="12">
        <f t="shared" si="1"/>
        <v>106.05468749999999</v>
      </c>
    </row>
    <row r="38" spans="1:8" ht="24" customHeight="1">
      <c r="A38" s="84" t="s">
        <v>94</v>
      </c>
      <c r="B38" s="85" t="s">
        <v>21</v>
      </c>
      <c r="C38" s="64"/>
      <c r="D38" s="64"/>
      <c r="E38" s="65"/>
      <c r="F38" s="65">
        <v>542.265</v>
      </c>
      <c r="G38" s="75">
        <f t="shared" si="0"/>
        <v>542.265</v>
      </c>
      <c r="H38" s="12">
        <f t="shared" si="1"/>
        <v>0</v>
      </c>
    </row>
    <row r="39" spans="1:8" ht="24.75" customHeight="1">
      <c r="A39" s="84" t="s">
        <v>95</v>
      </c>
      <c r="B39" s="85" t="s">
        <v>96</v>
      </c>
      <c r="C39" s="64">
        <v>10</v>
      </c>
      <c r="D39" s="64">
        <v>10</v>
      </c>
      <c r="E39" s="65">
        <v>5</v>
      </c>
      <c r="F39" s="65">
        <v>4.505</v>
      </c>
      <c r="G39" s="75">
        <f t="shared" si="0"/>
        <v>-0.4950000000000001</v>
      </c>
      <c r="H39" s="12">
        <f t="shared" si="1"/>
        <v>90.1</v>
      </c>
    </row>
    <row r="40" spans="1:8" ht="43.5" customHeight="1">
      <c r="A40" s="84">
        <v>21081500</v>
      </c>
      <c r="B40" s="85" t="s">
        <v>142</v>
      </c>
      <c r="C40" s="64"/>
      <c r="D40" s="64"/>
      <c r="E40" s="65"/>
      <c r="F40" s="65">
        <v>34</v>
      </c>
      <c r="G40" s="75">
        <f t="shared" si="0"/>
        <v>34</v>
      </c>
      <c r="H40" s="12"/>
    </row>
    <row r="41" spans="1:8" ht="37.5" customHeight="1">
      <c r="A41" s="84" t="s">
        <v>97</v>
      </c>
      <c r="B41" s="85" t="s">
        <v>15</v>
      </c>
      <c r="C41" s="64">
        <f>SUM(C42:C46)</f>
        <v>847.0999999999999</v>
      </c>
      <c r="D41" s="65">
        <f>SUM(D42:D46)</f>
        <v>847.0999999999999</v>
      </c>
      <c r="E41" s="65">
        <f>SUM(E42:E46)</f>
        <v>403.1</v>
      </c>
      <c r="F41" s="65">
        <f>SUM(F42:F46)</f>
        <v>390.972</v>
      </c>
      <c r="G41" s="75">
        <f t="shared" si="0"/>
        <v>-12.128000000000043</v>
      </c>
      <c r="H41" s="12">
        <f t="shared" si="1"/>
        <v>96.99131729099477</v>
      </c>
    </row>
    <row r="42" spans="1:8" ht="39" customHeight="1">
      <c r="A42" s="84" t="s">
        <v>98</v>
      </c>
      <c r="B42" s="85" t="s">
        <v>47</v>
      </c>
      <c r="C42" s="64">
        <v>15</v>
      </c>
      <c r="D42" s="64">
        <v>15</v>
      </c>
      <c r="E42" s="65">
        <v>6.6</v>
      </c>
      <c r="F42" s="65">
        <v>12.03</v>
      </c>
      <c r="G42" s="75">
        <f t="shared" si="0"/>
        <v>5.43</v>
      </c>
      <c r="H42" s="12">
        <f t="shared" si="1"/>
        <v>182.27272727272725</v>
      </c>
    </row>
    <row r="43" spans="1:8" ht="24.75" customHeight="1">
      <c r="A43" s="84" t="s">
        <v>99</v>
      </c>
      <c r="B43" s="85" t="s">
        <v>8</v>
      </c>
      <c r="C43" s="64">
        <v>402.9</v>
      </c>
      <c r="D43" s="64">
        <v>402.9</v>
      </c>
      <c r="E43" s="65">
        <v>186.9</v>
      </c>
      <c r="F43" s="65">
        <v>204.028</v>
      </c>
      <c r="G43" s="75">
        <f t="shared" si="0"/>
        <v>17.127999999999986</v>
      </c>
      <c r="H43" s="12">
        <f t="shared" si="1"/>
        <v>109.16425896201177</v>
      </c>
    </row>
    <row r="44" spans="1:8" ht="38.25" customHeight="1">
      <c r="A44" s="84" t="s">
        <v>100</v>
      </c>
      <c r="B44" s="85" t="s">
        <v>19</v>
      </c>
      <c r="C44" s="64">
        <v>90.5</v>
      </c>
      <c r="D44" s="64">
        <v>90.5</v>
      </c>
      <c r="E44" s="65">
        <v>42.5</v>
      </c>
      <c r="F44" s="65">
        <v>71.64</v>
      </c>
      <c r="G44" s="75">
        <f t="shared" si="0"/>
        <v>29.14</v>
      </c>
      <c r="H44" s="12">
        <f t="shared" si="1"/>
        <v>168.56470588235294</v>
      </c>
    </row>
    <row r="45" spans="1:8" ht="39.75" customHeight="1">
      <c r="A45" s="84" t="s">
        <v>101</v>
      </c>
      <c r="B45" s="85" t="s">
        <v>48</v>
      </c>
      <c r="C45" s="64">
        <v>280.7</v>
      </c>
      <c r="D45" s="64">
        <v>280.7</v>
      </c>
      <c r="E45" s="65">
        <v>140.3</v>
      </c>
      <c r="F45" s="65">
        <v>78.158</v>
      </c>
      <c r="G45" s="75">
        <f t="shared" si="0"/>
        <v>-62.14200000000001</v>
      </c>
      <c r="H45" s="12">
        <f t="shared" si="1"/>
        <v>55.70776906628653</v>
      </c>
    </row>
    <row r="46" spans="1:8" ht="26.25" customHeight="1">
      <c r="A46" s="84" t="s">
        <v>102</v>
      </c>
      <c r="B46" s="85" t="s">
        <v>103</v>
      </c>
      <c r="C46" s="64">
        <v>58</v>
      </c>
      <c r="D46" s="65">
        <v>58</v>
      </c>
      <c r="E46" s="65">
        <v>26.8</v>
      </c>
      <c r="F46" s="65">
        <v>25.116</v>
      </c>
      <c r="G46" s="75">
        <f t="shared" si="0"/>
        <v>-1.684000000000001</v>
      </c>
      <c r="H46" s="12">
        <f t="shared" si="1"/>
        <v>93.71641791044776</v>
      </c>
    </row>
    <row r="47" spans="1:8" ht="27" customHeight="1">
      <c r="A47" s="84" t="s">
        <v>104</v>
      </c>
      <c r="B47" s="85" t="s">
        <v>16</v>
      </c>
      <c r="C47" s="64">
        <f>SUM(C48:C49)</f>
        <v>78.1</v>
      </c>
      <c r="D47" s="65">
        <f>SUM(D48:D49)</f>
        <v>78.1</v>
      </c>
      <c r="E47" s="65">
        <f>SUM(E48:E49)</f>
        <v>53</v>
      </c>
      <c r="F47" s="65">
        <f>SUM(F48:F49)</f>
        <v>67.20599999999999</v>
      </c>
      <c r="G47" s="75">
        <f t="shared" si="0"/>
        <v>14.205999999999989</v>
      </c>
      <c r="H47" s="12">
        <f t="shared" si="1"/>
        <v>126.80377358490563</v>
      </c>
    </row>
    <row r="48" spans="1:8" ht="24" customHeight="1">
      <c r="A48" s="84" t="s">
        <v>105</v>
      </c>
      <c r="B48" s="85" t="s">
        <v>106</v>
      </c>
      <c r="C48" s="64">
        <v>28.1</v>
      </c>
      <c r="D48" s="64">
        <v>28.1</v>
      </c>
      <c r="E48" s="65">
        <v>28.1</v>
      </c>
      <c r="F48" s="65">
        <v>34.227</v>
      </c>
      <c r="G48" s="75">
        <f t="shared" si="0"/>
        <v>6.126999999999995</v>
      </c>
      <c r="H48" s="12">
        <f t="shared" si="1"/>
        <v>121.80427046263343</v>
      </c>
    </row>
    <row r="49" spans="1:8" ht="139.5" customHeight="1">
      <c r="A49" s="84" t="s">
        <v>107</v>
      </c>
      <c r="B49" s="85" t="s">
        <v>49</v>
      </c>
      <c r="C49" s="64">
        <v>50</v>
      </c>
      <c r="D49" s="64">
        <v>50</v>
      </c>
      <c r="E49" s="65">
        <v>24.9</v>
      </c>
      <c r="F49" s="65">
        <v>32.979</v>
      </c>
      <c r="G49" s="75">
        <f t="shared" si="0"/>
        <v>8.079</v>
      </c>
      <c r="H49" s="12">
        <f t="shared" si="1"/>
        <v>132.44578313253012</v>
      </c>
    </row>
    <row r="50" spans="1:8" s="10" customFormat="1" ht="28.5" customHeight="1">
      <c r="A50" s="111" t="s">
        <v>108</v>
      </c>
      <c r="B50" s="112"/>
      <c r="C50" s="63">
        <f>SUM(C5+C35)</f>
        <v>113600</v>
      </c>
      <c r="D50" s="63">
        <f>SUM(D5+D35)</f>
        <v>113600</v>
      </c>
      <c r="E50" s="63">
        <f>SUM(E5+E35)</f>
        <v>55126.100000000006</v>
      </c>
      <c r="F50" s="63">
        <f>SUM(F5+F35)</f>
        <v>59888.773</v>
      </c>
      <c r="G50" s="73">
        <f t="shared" si="0"/>
        <v>4762.672999999995</v>
      </c>
      <c r="H50" s="15">
        <f t="shared" si="1"/>
        <v>108.63959721438664</v>
      </c>
    </row>
    <row r="51" spans="1:8" s="10" customFormat="1" ht="28.5" customHeight="1">
      <c r="A51" s="56" t="s">
        <v>109</v>
      </c>
      <c r="B51" s="57" t="s">
        <v>29</v>
      </c>
      <c r="C51" s="67">
        <f>SUM(C59+C54+C52+C57)</f>
        <v>83220.06599999999</v>
      </c>
      <c r="D51" s="87">
        <f>SUM(D59+D54+D52+D57)</f>
        <v>90195.45199999999</v>
      </c>
      <c r="E51" s="87">
        <f>SUM(E59+E54+E52+E57)</f>
        <v>50059.62899999999</v>
      </c>
      <c r="F51" s="87">
        <f>SUM(F59+F54+F52+F57)</f>
        <v>50039.219</v>
      </c>
      <c r="G51" s="74">
        <f t="shared" si="0"/>
        <v>-20.409999999996217</v>
      </c>
      <c r="H51" s="15">
        <f t="shared" si="1"/>
        <v>99.95922862312864</v>
      </c>
    </row>
    <row r="52" spans="1:8" s="10" customFormat="1" ht="25.5" customHeight="1">
      <c r="A52" s="56" t="s">
        <v>110</v>
      </c>
      <c r="B52" s="57" t="s">
        <v>30</v>
      </c>
      <c r="C52" s="68">
        <f>SUM(C53:C53)</f>
        <v>21534.2</v>
      </c>
      <c r="D52" s="87">
        <f>SUM(D53:D53)</f>
        <v>21534.2</v>
      </c>
      <c r="E52" s="87">
        <f>SUM(E53:E53)</f>
        <v>10767</v>
      </c>
      <c r="F52" s="87">
        <f>SUM(F53:F53)</f>
        <v>10767</v>
      </c>
      <c r="G52" s="74">
        <f t="shared" si="0"/>
        <v>0</v>
      </c>
      <c r="H52" s="15">
        <f t="shared" si="1"/>
        <v>100</v>
      </c>
    </row>
    <row r="53" spans="1:8" ht="25.5" customHeight="1">
      <c r="A53" s="58" t="s">
        <v>111</v>
      </c>
      <c r="B53" s="59" t="s">
        <v>112</v>
      </c>
      <c r="C53" s="69">
        <v>21534.2</v>
      </c>
      <c r="D53" s="69">
        <v>21534.2</v>
      </c>
      <c r="E53" s="66">
        <v>10767</v>
      </c>
      <c r="F53" s="66">
        <v>10767</v>
      </c>
      <c r="G53" s="76">
        <f t="shared" si="0"/>
        <v>0</v>
      </c>
      <c r="H53" s="12">
        <f t="shared" si="1"/>
        <v>100</v>
      </c>
    </row>
    <row r="54" spans="1:8" s="10" customFormat="1" ht="28.5" customHeight="1">
      <c r="A54" s="56" t="s">
        <v>113</v>
      </c>
      <c r="B54" s="57" t="s">
        <v>114</v>
      </c>
      <c r="C54" s="68">
        <f>SUM(C55:C56)</f>
        <v>60509.7</v>
      </c>
      <c r="D54" s="68">
        <f>SUM(D55:D56)</f>
        <v>62415.324</v>
      </c>
      <c r="E54" s="68">
        <f>SUM(E55:E56)</f>
        <v>36011.2</v>
      </c>
      <c r="F54" s="68">
        <f>SUM(F55:F56)</f>
        <v>36011.2</v>
      </c>
      <c r="G54" s="74">
        <f t="shared" si="0"/>
        <v>0</v>
      </c>
      <c r="H54" s="15">
        <f t="shared" si="1"/>
        <v>100</v>
      </c>
    </row>
    <row r="55" spans="1:8" ht="29.25" customHeight="1">
      <c r="A55" s="58" t="s">
        <v>115</v>
      </c>
      <c r="B55" s="59" t="s">
        <v>9</v>
      </c>
      <c r="C55" s="66">
        <v>60509.7</v>
      </c>
      <c r="D55" s="66">
        <v>60509.7</v>
      </c>
      <c r="E55" s="66">
        <v>35006.2</v>
      </c>
      <c r="F55" s="66">
        <v>35006.2</v>
      </c>
      <c r="G55" s="76">
        <f t="shared" si="0"/>
        <v>0</v>
      </c>
      <c r="H55" s="12">
        <f t="shared" si="1"/>
        <v>100</v>
      </c>
    </row>
    <row r="56" spans="1:8" ht="41.25" customHeight="1">
      <c r="A56" s="101" t="s">
        <v>137</v>
      </c>
      <c r="B56" s="102" t="s">
        <v>138</v>
      </c>
      <c r="C56" s="66"/>
      <c r="D56" s="66">
        <v>1905.624</v>
      </c>
      <c r="E56" s="66">
        <v>1005</v>
      </c>
      <c r="F56" s="66">
        <v>1005</v>
      </c>
      <c r="G56" s="76">
        <f t="shared" si="0"/>
        <v>0</v>
      </c>
      <c r="H56" s="12">
        <f t="shared" si="1"/>
        <v>100</v>
      </c>
    </row>
    <row r="57" spans="1:8" s="47" customFormat="1" ht="27.75" customHeight="1">
      <c r="A57" s="122">
        <v>41040000</v>
      </c>
      <c r="B57" s="4" t="s">
        <v>36</v>
      </c>
      <c r="C57" s="67">
        <f>C58</f>
        <v>0</v>
      </c>
      <c r="D57" s="87">
        <f>D58</f>
        <v>2452.9</v>
      </c>
      <c r="E57" s="87">
        <f>E58</f>
        <v>0</v>
      </c>
      <c r="F57" s="87">
        <f>F58</f>
        <v>0</v>
      </c>
      <c r="G57" s="74">
        <f t="shared" si="0"/>
        <v>0</v>
      </c>
      <c r="H57" s="15">
        <f t="shared" si="1"/>
        <v>0</v>
      </c>
    </row>
    <row r="58" spans="1:8" s="47" customFormat="1" ht="65.25" customHeight="1">
      <c r="A58" s="123">
        <v>41040200</v>
      </c>
      <c r="B58" s="16" t="s">
        <v>35</v>
      </c>
      <c r="C58" s="88"/>
      <c r="D58" s="88">
        <v>2452.9</v>
      </c>
      <c r="E58" s="88"/>
      <c r="F58" s="65"/>
      <c r="G58" s="76">
        <f aca="true" t="shared" si="2" ref="G58:G84">SUM(F58-E58)</f>
        <v>0</v>
      </c>
      <c r="H58" s="12">
        <f aca="true" t="shared" si="3" ref="H58:H84">IF(E58=0,0,F58/E58%)</f>
        <v>0</v>
      </c>
    </row>
    <row r="59" spans="1:8" s="10" customFormat="1" ht="29.25" customHeight="1">
      <c r="A59" s="56" t="s">
        <v>116</v>
      </c>
      <c r="B59" s="57" t="s">
        <v>28</v>
      </c>
      <c r="C59" s="70">
        <f>SUM(C60:C63)</f>
        <v>1176.166</v>
      </c>
      <c r="D59" s="89">
        <f>SUM(D60:D63)</f>
        <v>3793.028</v>
      </c>
      <c r="E59" s="89">
        <f>SUM(E60:E63)</f>
        <v>3281.4289999999996</v>
      </c>
      <c r="F59" s="89">
        <f>SUM(F60:F63)</f>
        <v>3261.019</v>
      </c>
      <c r="G59" s="73">
        <f t="shared" si="2"/>
        <v>-20.409999999999854</v>
      </c>
      <c r="H59" s="15">
        <f t="shared" si="3"/>
        <v>99.37801488314999</v>
      </c>
    </row>
    <row r="60" spans="1:8" ht="61.5" customHeight="1">
      <c r="A60" s="58" t="s">
        <v>117</v>
      </c>
      <c r="B60" s="59" t="s">
        <v>50</v>
      </c>
      <c r="C60" s="71">
        <v>205.92</v>
      </c>
      <c r="D60" s="71">
        <v>205.92</v>
      </c>
      <c r="E60" s="90">
        <v>88.711</v>
      </c>
      <c r="F60" s="90">
        <v>68.301</v>
      </c>
      <c r="G60" s="75">
        <f t="shared" si="2"/>
        <v>-20.409999999999997</v>
      </c>
      <c r="H60" s="12">
        <f t="shared" si="3"/>
        <v>76.99270665419171</v>
      </c>
    </row>
    <row r="61" spans="1:8" ht="30" customHeight="1">
      <c r="A61" s="58" t="s">
        <v>118</v>
      </c>
      <c r="B61" s="59" t="s">
        <v>27</v>
      </c>
      <c r="C61" s="64">
        <v>302.76</v>
      </c>
      <c r="D61" s="64">
        <v>411.022</v>
      </c>
      <c r="E61" s="65">
        <v>16.632</v>
      </c>
      <c r="F61" s="65">
        <v>16.632</v>
      </c>
      <c r="G61" s="75">
        <f t="shared" si="2"/>
        <v>0</v>
      </c>
      <c r="H61" s="12">
        <f t="shared" si="3"/>
        <v>100</v>
      </c>
    </row>
    <row r="62" spans="1:8" ht="74.25" customHeight="1">
      <c r="A62" s="60">
        <v>41054100</v>
      </c>
      <c r="B62" s="61" t="s">
        <v>136</v>
      </c>
      <c r="C62" s="64"/>
      <c r="D62" s="64">
        <v>2508.6</v>
      </c>
      <c r="E62" s="65">
        <v>2508.6</v>
      </c>
      <c r="F62" s="65">
        <v>2508.6</v>
      </c>
      <c r="G62" s="75">
        <f t="shared" si="2"/>
        <v>0</v>
      </c>
      <c r="H62" s="12">
        <f t="shared" si="3"/>
        <v>100</v>
      </c>
    </row>
    <row r="63" spans="1:8" ht="57" customHeight="1">
      <c r="A63" s="58" t="s">
        <v>119</v>
      </c>
      <c r="B63" s="59" t="s">
        <v>38</v>
      </c>
      <c r="C63" s="64">
        <v>667.486</v>
      </c>
      <c r="D63" s="64">
        <v>667.486</v>
      </c>
      <c r="E63" s="65">
        <v>667.486</v>
      </c>
      <c r="F63" s="65">
        <v>667.486</v>
      </c>
      <c r="G63" s="75">
        <f t="shared" si="2"/>
        <v>0</v>
      </c>
      <c r="H63" s="12">
        <f t="shared" si="3"/>
        <v>100</v>
      </c>
    </row>
    <row r="64" spans="1:8" s="10" customFormat="1" ht="28.5" customHeight="1">
      <c r="A64" s="108" t="s">
        <v>53</v>
      </c>
      <c r="B64" s="109"/>
      <c r="C64" s="62">
        <f>SUM(C50+C51)</f>
        <v>196820.066</v>
      </c>
      <c r="D64" s="63">
        <f>SUM(D50+D51)</f>
        <v>203795.452</v>
      </c>
      <c r="E64" s="63">
        <f>SUM(E50+E51)</f>
        <v>105185.72899999999</v>
      </c>
      <c r="F64" s="63">
        <f>SUM(F50+F51)</f>
        <v>109927.992</v>
      </c>
      <c r="G64" s="73">
        <f t="shared" si="2"/>
        <v>4742.263000000006</v>
      </c>
      <c r="H64" s="15">
        <f t="shared" si="3"/>
        <v>104.50846616274343</v>
      </c>
    </row>
    <row r="65" spans="1:8" s="10" customFormat="1" ht="28.5" customHeight="1">
      <c r="A65" s="56" t="s">
        <v>54</v>
      </c>
      <c r="B65" s="57" t="s">
        <v>17</v>
      </c>
      <c r="C65" s="62">
        <f>SUM(C66)</f>
        <v>33.6</v>
      </c>
      <c r="D65" s="63">
        <f>D66+D67</f>
        <v>33.6</v>
      </c>
      <c r="E65" s="63">
        <f>E66+E67</f>
        <v>15.7</v>
      </c>
      <c r="F65" s="63">
        <f>SUM(F66+F67)</f>
        <v>34.472</v>
      </c>
      <c r="G65" s="73">
        <f t="shared" si="2"/>
        <v>18.772000000000002</v>
      </c>
      <c r="H65" s="15">
        <f t="shared" si="3"/>
        <v>219.56687898089172</v>
      </c>
    </row>
    <row r="66" spans="1:8" s="10" customFormat="1" ht="28.5" customHeight="1">
      <c r="A66" s="58" t="s">
        <v>120</v>
      </c>
      <c r="B66" s="59" t="s">
        <v>121</v>
      </c>
      <c r="C66" s="64">
        <v>33.6</v>
      </c>
      <c r="D66" s="65">
        <v>33.6</v>
      </c>
      <c r="E66" s="65">
        <v>15.7</v>
      </c>
      <c r="F66" s="65">
        <v>28.388</v>
      </c>
      <c r="G66" s="75">
        <f t="shared" si="2"/>
        <v>12.688000000000002</v>
      </c>
      <c r="H66" s="12">
        <f t="shared" si="3"/>
        <v>180.81528662420382</v>
      </c>
    </row>
    <row r="67" spans="1:8" s="10" customFormat="1" ht="23.25" customHeight="1">
      <c r="A67" s="2">
        <v>19050000</v>
      </c>
      <c r="B67" s="14" t="s">
        <v>34</v>
      </c>
      <c r="C67" s="64"/>
      <c r="D67" s="65"/>
      <c r="E67" s="65"/>
      <c r="F67" s="65">
        <v>6.084</v>
      </c>
      <c r="G67" s="75">
        <f t="shared" si="2"/>
        <v>6.084</v>
      </c>
      <c r="H67" s="12">
        <f t="shared" si="3"/>
        <v>0</v>
      </c>
    </row>
    <row r="68" spans="1:12" s="10" customFormat="1" ht="24" customHeight="1">
      <c r="A68" s="56" t="s">
        <v>122</v>
      </c>
      <c r="B68" s="57" t="s">
        <v>18</v>
      </c>
      <c r="C68" s="62">
        <f>SUM(C69:C70)</f>
        <v>3798.6</v>
      </c>
      <c r="D68" s="63">
        <f>SUM(D69:D70)</f>
        <v>3798.6</v>
      </c>
      <c r="E68" s="63">
        <f>SUM(E69:E70)</f>
        <v>1899.1</v>
      </c>
      <c r="F68" s="63">
        <f>SUM(F69:F70)</f>
        <v>1549.866</v>
      </c>
      <c r="G68" s="73">
        <f t="shared" si="2"/>
        <v>-349.2339999999999</v>
      </c>
      <c r="H68" s="15">
        <f t="shared" si="3"/>
        <v>81.61055236691064</v>
      </c>
      <c r="J68" s="21"/>
      <c r="K68" s="21"/>
      <c r="L68" s="21"/>
    </row>
    <row r="69" spans="1:12" s="47" customFormat="1" ht="57" customHeight="1" hidden="1">
      <c r="A69" s="45">
        <v>24062100</v>
      </c>
      <c r="B69" s="48" t="s">
        <v>33</v>
      </c>
      <c r="C69" s="72"/>
      <c r="D69" s="65"/>
      <c r="E69" s="65"/>
      <c r="F69" s="65"/>
      <c r="G69" s="77">
        <f t="shared" si="2"/>
        <v>0</v>
      </c>
      <c r="H69" s="46">
        <f t="shared" si="3"/>
        <v>0</v>
      </c>
      <c r="J69" s="49"/>
      <c r="K69" s="49"/>
      <c r="L69" s="49"/>
    </row>
    <row r="70" spans="1:12" ht="24.75" customHeight="1">
      <c r="A70" s="58" t="s">
        <v>123</v>
      </c>
      <c r="B70" s="59" t="s">
        <v>124</v>
      </c>
      <c r="C70" s="64">
        <v>3798.6</v>
      </c>
      <c r="D70" s="64">
        <v>3798.6</v>
      </c>
      <c r="E70" s="64">
        <v>1899.1</v>
      </c>
      <c r="F70" s="93">
        <v>1549.866</v>
      </c>
      <c r="G70" s="75">
        <f t="shared" si="2"/>
        <v>-349.2339999999999</v>
      </c>
      <c r="H70" s="12">
        <f t="shared" si="3"/>
        <v>81.61055236691064</v>
      </c>
      <c r="J70" s="19"/>
      <c r="K70" s="20"/>
      <c r="L70" s="19"/>
    </row>
    <row r="71" spans="1:12" s="10" customFormat="1" ht="24.75" customHeight="1">
      <c r="A71" s="56" t="s">
        <v>125</v>
      </c>
      <c r="B71" s="57" t="s">
        <v>24</v>
      </c>
      <c r="C71" s="62">
        <f>SUM(C72)</f>
        <v>100</v>
      </c>
      <c r="D71" s="63">
        <f>SUM(D72)</f>
        <v>100</v>
      </c>
      <c r="E71" s="63">
        <f>SUM(E72)</f>
        <v>0</v>
      </c>
      <c r="F71" s="63">
        <f>SUM(F72)</f>
        <v>133.936</v>
      </c>
      <c r="G71" s="73">
        <f t="shared" si="2"/>
        <v>133.936</v>
      </c>
      <c r="H71" s="15">
        <f t="shared" si="3"/>
        <v>0</v>
      </c>
      <c r="J71" s="21"/>
      <c r="K71" s="80"/>
      <c r="L71" s="21"/>
    </row>
    <row r="72" spans="1:12" ht="60.75" customHeight="1">
      <c r="A72" s="58" t="s">
        <v>126</v>
      </c>
      <c r="B72" s="59" t="s">
        <v>52</v>
      </c>
      <c r="C72" s="64">
        <v>100</v>
      </c>
      <c r="D72" s="88">
        <v>100</v>
      </c>
      <c r="E72" s="65"/>
      <c r="F72" s="65">
        <v>133.936</v>
      </c>
      <c r="G72" s="75">
        <f t="shared" si="2"/>
        <v>133.936</v>
      </c>
      <c r="H72" s="6"/>
      <c r="J72" s="19"/>
      <c r="K72" s="19"/>
      <c r="L72" s="19"/>
    </row>
    <row r="73" spans="1:12" ht="21.75" customHeight="1">
      <c r="A73" s="25">
        <v>40000000</v>
      </c>
      <c r="B73" s="57" t="s">
        <v>29</v>
      </c>
      <c r="C73" s="62"/>
      <c r="D73" s="62">
        <f>SUM(D74)</f>
        <v>6909.973</v>
      </c>
      <c r="E73" s="62">
        <f>SUM(E74)</f>
        <v>4460.606</v>
      </c>
      <c r="F73" s="62">
        <f>SUM(F74)</f>
        <v>4460.606</v>
      </c>
      <c r="G73" s="73">
        <f t="shared" si="2"/>
        <v>0</v>
      </c>
      <c r="H73" s="15">
        <f>IF(E72=0,0,F72/E72%)</f>
        <v>0</v>
      </c>
      <c r="J73" s="19"/>
      <c r="K73" s="19"/>
      <c r="L73" s="19"/>
    </row>
    <row r="74" spans="1:12" s="10" customFormat="1" ht="27" customHeight="1">
      <c r="A74" s="25">
        <v>41050000</v>
      </c>
      <c r="B74" s="81" t="s">
        <v>28</v>
      </c>
      <c r="C74" s="62"/>
      <c r="D74" s="91">
        <f>SUM(D75:D77)</f>
        <v>6909.973</v>
      </c>
      <c r="E74" s="91">
        <f>SUM(E75:E77)</f>
        <v>4460.606</v>
      </c>
      <c r="F74" s="91">
        <f>SUM(F75:F77)</f>
        <v>4460.606</v>
      </c>
      <c r="G74" s="75">
        <f t="shared" si="2"/>
        <v>0</v>
      </c>
      <c r="H74" s="12">
        <f t="shared" si="3"/>
        <v>100</v>
      </c>
      <c r="J74" s="21"/>
      <c r="K74" s="21"/>
      <c r="L74" s="21"/>
    </row>
    <row r="75" spans="1:12" s="10" customFormat="1" ht="84" customHeight="1" hidden="1">
      <c r="A75" s="2">
        <v>41052600</v>
      </c>
      <c r="B75" s="121" t="s">
        <v>143</v>
      </c>
      <c r="C75" s="62"/>
      <c r="D75" s="91"/>
      <c r="E75" s="91"/>
      <c r="F75" s="91"/>
      <c r="G75" s="75"/>
      <c r="H75" s="12"/>
      <c r="J75" s="21"/>
      <c r="K75" s="21"/>
      <c r="L75" s="21"/>
    </row>
    <row r="76" spans="1:12" ht="29.25" customHeight="1">
      <c r="A76" s="31">
        <v>41053900</v>
      </c>
      <c r="B76" s="32" t="s">
        <v>27</v>
      </c>
      <c r="C76" s="64"/>
      <c r="D76" s="65">
        <v>3910.207</v>
      </c>
      <c r="E76" s="65">
        <v>1460.84</v>
      </c>
      <c r="F76" s="65">
        <v>1460.84</v>
      </c>
      <c r="G76" s="75">
        <f t="shared" si="2"/>
        <v>0</v>
      </c>
      <c r="H76" s="12">
        <f t="shared" si="3"/>
        <v>100</v>
      </c>
      <c r="J76" s="19"/>
      <c r="K76" s="19"/>
      <c r="L76" s="19"/>
    </row>
    <row r="77" spans="1:12" ht="95.25" customHeight="1">
      <c r="A77" s="78">
        <v>41057100</v>
      </c>
      <c r="B77" s="79" t="s">
        <v>144</v>
      </c>
      <c r="C77" s="64"/>
      <c r="D77" s="65">
        <v>2999.766</v>
      </c>
      <c r="E77" s="65">
        <v>2999.766</v>
      </c>
      <c r="F77" s="65">
        <v>2999.766</v>
      </c>
      <c r="G77" s="75">
        <f t="shared" si="2"/>
        <v>0</v>
      </c>
      <c r="H77" s="12">
        <f t="shared" si="3"/>
        <v>100</v>
      </c>
      <c r="J77" s="19"/>
      <c r="K77" s="19"/>
      <c r="L77" s="19"/>
    </row>
    <row r="78" spans="1:8" s="10" customFormat="1" ht="24.75" customHeight="1">
      <c r="A78" s="56" t="s">
        <v>127</v>
      </c>
      <c r="B78" s="57" t="s">
        <v>128</v>
      </c>
      <c r="C78" s="62">
        <f>SUM(C79)</f>
        <v>15</v>
      </c>
      <c r="D78" s="63">
        <f>SUM(D79)</f>
        <v>15</v>
      </c>
      <c r="E78" s="63">
        <f>SUM(E79)</f>
        <v>7.8</v>
      </c>
      <c r="F78" s="63">
        <f>SUM(F79)</f>
        <v>98.758</v>
      </c>
      <c r="G78" s="73">
        <f t="shared" si="2"/>
        <v>90.958</v>
      </c>
      <c r="H78" s="15">
        <f t="shared" si="3"/>
        <v>1266.128205128205</v>
      </c>
    </row>
    <row r="79" spans="1:8" ht="38.25" customHeight="1">
      <c r="A79" s="58" t="s">
        <v>129</v>
      </c>
      <c r="B79" s="59" t="s">
        <v>51</v>
      </c>
      <c r="C79" s="64">
        <v>15</v>
      </c>
      <c r="D79" s="65">
        <v>15</v>
      </c>
      <c r="E79" s="65">
        <v>7.8</v>
      </c>
      <c r="F79" s="65">
        <v>98.758</v>
      </c>
      <c r="G79" s="75">
        <f t="shared" si="2"/>
        <v>90.958</v>
      </c>
      <c r="H79" s="12">
        <f t="shared" si="3"/>
        <v>1266.128205128205</v>
      </c>
    </row>
    <row r="80" spans="1:8" ht="21" customHeight="1">
      <c r="A80" s="41"/>
      <c r="B80" s="4" t="s">
        <v>131</v>
      </c>
      <c r="C80" s="68">
        <f>SUM(C65+C68+C71+C78)</f>
        <v>3947.2</v>
      </c>
      <c r="D80" s="87">
        <f>SUM(D65+D68+D71+D78)</f>
        <v>3947.2</v>
      </c>
      <c r="E80" s="87">
        <f>SUM(E65+E68+E71+E78)</f>
        <v>1922.6</v>
      </c>
      <c r="F80" s="87">
        <f>SUM(F65+F68+F71+F78)</f>
        <v>1817.032</v>
      </c>
      <c r="G80" s="73">
        <f t="shared" si="2"/>
        <v>-105.56799999999998</v>
      </c>
      <c r="H80" s="15">
        <f t="shared" si="3"/>
        <v>94.50910225735983</v>
      </c>
    </row>
    <row r="81" spans="1:8" ht="24" customHeight="1">
      <c r="A81" s="25"/>
      <c r="B81" s="8" t="s">
        <v>23</v>
      </c>
      <c r="C81" s="68">
        <f>SUM(C72)</f>
        <v>100</v>
      </c>
      <c r="D81" s="68">
        <f>SUM(D72)</f>
        <v>100</v>
      </c>
      <c r="E81" s="68">
        <f>SUM(E72)</f>
        <v>0</v>
      </c>
      <c r="F81" s="68">
        <f>SUM(F72)</f>
        <v>133.936</v>
      </c>
      <c r="G81" s="73">
        <f t="shared" si="2"/>
        <v>133.936</v>
      </c>
      <c r="H81" s="12">
        <f t="shared" si="3"/>
        <v>0</v>
      </c>
    </row>
    <row r="82" spans="1:8" ht="24" customHeight="1">
      <c r="A82" s="25"/>
      <c r="B82" s="23" t="s">
        <v>130</v>
      </c>
      <c r="C82" s="62">
        <f>SUM(C80+C73)</f>
        <v>3947.2</v>
      </c>
      <c r="D82" s="62">
        <f>SUM(D80+D73)</f>
        <v>10857.172999999999</v>
      </c>
      <c r="E82" s="62">
        <f>SUM(E80+E73)</f>
        <v>6383.206</v>
      </c>
      <c r="F82" s="62">
        <f>SUM(F80+F73)</f>
        <v>6277.638</v>
      </c>
      <c r="G82" s="73">
        <f t="shared" si="2"/>
        <v>-105.56800000000021</v>
      </c>
      <c r="H82" s="15">
        <f t="shared" si="3"/>
        <v>98.34616022105506</v>
      </c>
    </row>
    <row r="83" spans="1:8" ht="42.75" customHeight="1">
      <c r="A83" s="25"/>
      <c r="B83" s="23" t="s">
        <v>132</v>
      </c>
      <c r="C83" s="62">
        <f>SUM(C50+C80)</f>
        <v>117547.2</v>
      </c>
      <c r="D83" s="63">
        <f>SUM(D50+D80)</f>
        <v>117547.2</v>
      </c>
      <c r="E83" s="63">
        <f>SUM(E50+E80)</f>
        <v>57048.700000000004</v>
      </c>
      <c r="F83" s="63">
        <f>SUM(F50+F80)</f>
        <v>61705.805</v>
      </c>
      <c r="G83" s="73">
        <f t="shared" si="2"/>
        <v>4657.104999999996</v>
      </c>
      <c r="H83" s="15">
        <f t="shared" si="3"/>
        <v>108.16338496758031</v>
      </c>
    </row>
    <row r="84" spans="1:8" ht="33.75" customHeight="1">
      <c r="A84" s="25"/>
      <c r="B84" s="23" t="s">
        <v>133</v>
      </c>
      <c r="C84" s="68">
        <f>SUM(C82+C64)</f>
        <v>200767.266</v>
      </c>
      <c r="D84" s="87">
        <f>SUM(D82+D64)</f>
        <v>214652.625</v>
      </c>
      <c r="E84" s="87">
        <f>SUM(E82+E64)</f>
        <v>111568.935</v>
      </c>
      <c r="F84" s="94">
        <f>SUM(F82+F64)</f>
        <v>116205.63</v>
      </c>
      <c r="G84" s="73">
        <f t="shared" si="2"/>
        <v>4636.695000000007</v>
      </c>
      <c r="H84" s="15">
        <f t="shared" si="3"/>
        <v>104.15590146128044</v>
      </c>
    </row>
    <row r="85" spans="1:8" ht="23.25" customHeight="1">
      <c r="A85" s="27"/>
      <c r="B85" s="9"/>
      <c r="C85" s="34"/>
      <c r="D85" s="95"/>
      <c r="E85" s="95"/>
      <c r="F85" s="96"/>
      <c r="G85" s="35"/>
      <c r="H85" s="17"/>
    </row>
    <row r="86" spans="1:8" s="1" customFormat="1" ht="18.75">
      <c r="A86" s="22"/>
      <c r="B86" s="40" t="s">
        <v>5</v>
      </c>
      <c r="C86" s="36"/>
      <c r="D86" s="92"/>
      <c r="E86" s="92" t="s">
        <v>37</v>
      </c>
      <c r="F86" s="97"/>
      <c r="G86" s="37"/>
      <c r="H86" s="18"/>
    </row>
    <row r="87" spans="1:4" ht="18.75">
      <c r="A87" s="26"/>
      <c r="B87" s="29"/>
      <c r="D87" s="42"/>
    </row>
    <row r="88" spans="1:8" s="54" customFormat="1" ht="12.75">
      <c r="A88" s="50"/>
      <c r="B88" s="51" t="s">
        <v>135</v>
      </c>
      <c r="C88" s="55"/>
      <c r="D88" s="55"/>
      <c r="E88" s="55"/>
      <c r="F88" s="99"/>
      <c r="G88" s="52"/>
      <c r="H88" s="53"/>
    </row>
    <row r="89" spans="3:4" ht="18">
      <c r="C89" s="42"/>
      <c r="D89" s="42"/>
    </row>
  </sheetData>
  <sheetProtection/>
  <mergeCells count="11">
    <mergeCell ref="E3:E4"/>
    <mergeCell ref="F3:F4"/>
    <mergeCell ref="G3:H3"/>
    <mergeCell ref="G2:H2"/>
    <mergeCell ref="A64:B64"/>
    <mergeCell ref="B1:H1"/>
    <mergeCell ref="A50:B50"/>
    <mergeCell ref="A3:A4"/>
    <mergeCell ref="B3:B4"/>
    <mergeCell ref="C3:C4"/>
    <mergeCell ref="D3:D4"/>
  </mergeCells>
  <printOptions horizontalCentered="1"/>
  <pageMargins left="0.7086614173228347" right="0" top="0" bottom="0" header="0" footer="0"/>
  <pageSetup horizontalDpi="600" verticalDpi="600" orientation="portrait" paperSize="9" scale="45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2021-07-19T07:43:34Z</cp:lastPrinted>
  <dcterms:created xsi:type="dcterms:W3CDTF">1996-10-08T23:32:33Z</dcterms:created>
  <dcterms:modified xsi:type="dcterms:W3CDTF">2021-07-19T07:43:38Z</dcterms:modified>
  <cp:category/>
  <cp:version/>
  <cp:contentType/>
  <cp:contentStatus/>
</cp:coreProperties>
</file>