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"/>
    </mc:Choice>
  </mc:AlternateContent>
  <bookViews>
    <workbookView xWindow="-3495" yWindow="780" windowWidth="15180" windowHeight="6105"/>
  </bookViews>
  <sheets>
    <sheet name="1" sheetId="1" r:id="rId1"/>
  </sheets>
  <definedNames>
    <definedName name="Z_356CC87D_C45A_423A_9572_F74069546E3E_.wvu.Rows" localSheetId="0" hidden="1">'1'!#REF!,'1'!#REF!,'1'!#REF!</definedName>
    <definedName name="Z_60B70A26_12E7_443E_83DE_AF94588CA160_.wvu.Rows" localSheetId="0" hidden="1">'1'!#REF!,'1'!#REF!,'1'!#REF!</definedName>
    <definedName name="_xlnm.Print_Area" localSheetId="0">'1'!$A$1:$G$111</definedName>
  </definedNames>
  <calcPr calcId="152511"/>
  <customWorkbookViews>
    <customWorkbookView name="lena - Личное представление" guid="{2C2CFF0B-8759-4E25-94E2-B667FE22E70B}" mergeInterval="0" personalView="1" maximized="1" windowWidth="1276" windowHeight="822" activeSheetId="1"/>
    <customWorkbookView name="nataha - Личное представление" guid="{60B70A26-12E7-443E-83DE-AF94588CA160}" mergeInterval="0" personalView="1" maximized="1" windowWidth="1276" windowHeight="833" activeSheetId="1"/>
    <customWorkbookView name="lubow - Личное представление" guid="{356CC87D-C45A-423A-9572-F74069546E3E}" mergeInterval="0" personalView="1" maximized="1" windowWidth="1276" windowHeight="758" activeSheetId="1"/>
  </customWorkbookViews>
</workbook>
</file>

<file path=xl/calcChain.xml><?xml version="1.0" encoding="utf-8"?>
<calcChain xmlns="http://schemas.openxmlformats.org/spreadsheetml/2006/main">
  <c r="D87" i="1" l="1"/>
  <c r="E87" i="1"/>
  <c r="F87" i="1" s="1"/>
  <c r="C87" i="1"/>
  <c r="F91" i="1"/>
  <c r="G91" i="1"/>
  <c r="G88" i="1"/>
  <c r="F88" i="1"/>
  <c r="F99" i="1"/>
  <c r="G99" i="1"/>
  <c r="F101" i="1"/>
  <c r="G101" i="1"/>
  <c r="F100" i="1"/>
  <c r="G100" i="1"/>
  <c r="F93" i="1"/>
  <c r="G93" i="1"/>
  <c r="F86" i="1"/>
  <c r="D76" i="1"/>
  <c r="D9" i="1"/>
  <c r="D14" i="1"/>
  <c r="D27" i="1"/>
  <c r="D44" i="1"/>
  <c r="D49" i="1"/>
  <c r="D58" i="1"/>
  <c r="D63" i="1"/>
  <c r="D70" i="1"/>
  <c r="D74" i="1"/>
  <c r="G74" i="1" s="1"/>
  <c r="E9" i="1"/>
  <c r="E14" i="1"/>
  <c r="E27" i="1"/>
  <c r="E44" i="1"/>
  <c r="E49" i="1"/>
  <c r="E58" i="1"/>
  <c r="E63" i="1"/>
  <c r="E70" i="1"/>
  <c r="E76" i="1"/>
  <c r="E74" i="1"/>
  <c r="F74" i="1" s="1"/>
  <c r="C76" i="1"/>
  <c r="C9" i="1"/>
  <c r="C14" i="1"/>
  <c r="C27" i="1"/>
  <c r="C44" i="1"/>
  <c r="C49" i="1"/>
  <c r="C58" i="1"/>
  <c r="C63" i="1"/>
  <c r="C70" i="1"/>
  <c r="C74" i="1"/>
  <c r="G75" i="1"/>
  <c r="F75" i="1"/>
  <c r="G103" i="1"/>
  <c r="G102" i="1"/>
  <c r="G98" i="1"/>
  <c r="G97" i="1"/>
  <c r="G96" i="1"/>
  <c r="G95" i="1"/>
  <c r="G94" i="1"/>
  <c r="G92" i="1"/>
  <c r="G90" i="1"/>
  <c r="G89" i="1"/>
  <c r="G86" i="1"/>
  <c r="G85" i="1"/>
  <c r="G84" i="1"/>
  <c r="G83" i="1"/>
  <c r="G79" i="1"/>
  <c r="G78" i="1"/>
  <c r="G77" i="1"/>
  <c r="G73" i="1"/>
  <c r="G72" i="1"/>
  <c r="G71" i="1"/>
  <c r="G69" i="1"/>
  <c r="G68" i="1"/>
  <c r="G67" i="1"/>
  <c r="G66" i="1"/>
  <c r="G65" i="1"/>
  <c r="G62" i="1"/>
  <c r="G60" i="1"/>
  <c r="G57" i="1"/>
  <c r="G56" i="1"/>
  <c r="G55" i="1"/>
  <c r="G54" i="1"/>
  <c r="G53" i="1"/>
  <c r="G52" i="1"/>
  <c r="G51" i="1"/>
  <c r="G48" i="1"/>
  <c r="G47" i="1"/>
  <c r="G46" i="1"/>
  <c r="G43" i="1"/>
  <c r="G42" i="1"/>
  <c r="G41" i="1"/>
  <c r="G40" i="1"/>
  <c r="G38" i="1"/>
  <c r="G37" i="1"/>
  <c r="G36" i="1"/>
  <c r="G34" i="1"/>
  <c r="G33" i="1"/>
  <c r="G32" i="1"/>
  <c r="G31" i="1"/>
  <c r="G30" i="1"/>
  <c r="G29" i="1"/>
  <c r="G13" i="1"/>
  <c r="G12" i="1"/>
  <c r="G11" i="1"/>
  <c r="G20" i="1"/>
  <c r="G19" i="1"/>
  <c r="G18" i="1"/>
  <c r="G17" i="1"/>
  <c r="G23" i="1"/>
  <c r="D22" i="1"/>
  <c r="E22" i="1"/>
  <c r="G22" i="1" s="1"/>
  <c r="D21" i="1"/>
  <c r="D25" i="1"/>
  <c r="G25" i="1" s="1"/>
  <c r="G26" i="1"/>
  <c r="F26" i="1"/>
  <c r="E25" i="1"/>
  <c r="C25" i="1"/>
  <c r="C24" i="1" s="1"/>
  <c r="F36" i="1"/>
  <c r="E82" i="1"/>
  <c r="C82" i="1"/>
  <c r="F102" i="1"/>
  <c r="F71" i="1"/>
  <c r="F98" i="1"/>
  <c r="F97" i="1"/>
  <c r="F96" i="1"/>
  <c r="F92" i="1"/>
  <c r="F90" i="1"/>
  <c r="F85" i="1"/>
  <c r="F40" i="1"/>
  <c r="G104" i="1"/>
  <c r="C22" i="1"/>
  <c r="C21" i="1" s="1"/>
  <c r="F43" i="1"/>
  <c r="F95" i="1"/>
  <c r="F76" i="1"/>
  <c r="F78" i="1"/>
  <c r="F42" i="1"/>
  <c r="F94" i="1"/>
  <c r="F41" i="1"/>
  <c r="F77" i="1"/>
  <c r="F55" i="1"/>
  <c r="F48" i="1"/>
  <c r="F47" i="1"/>
  <c r="F46" i="1"/>
  <c r="F54" i="1"/>
  <c r="F53" i="1"/>
  <c r="F52" i="1"/>
  <c r="F72" i="1"/>
  <c r="F104" i="1"/>
  <c r="F103" i="1"/>
  <c r="F89" i="1"/>
  <c r="F38" i="1"/>
  <c r="F57" i="1"/>
  <c r="F69" i="1"/>
  <c r="F68" i="1"/>
  <c r="F37" i="1"/>
  <c r="F23" i="1"/>
  <c r="F19" i="1"/>
  <c r="F32" i="1"/>
  <c r="F11" i="1"/>
  <c r="F12" i="1"/>
  <c r="F13" i="1"/>
  <c r="F17" i="1"/>
  <c r="F18" i="1"/>
  <c r="F20" i="1"/>
  <c r="F29" i="1"/>
  <c r="F30" i="1"/>
  <c r="F31" i="1"/>
  <c r="F33" i="1"/>
  <c r="F34" i="1"/>
  <c r="F73" i="1"/>
  <c r="F60" i="1"/>
  <c r="F62" i="1"/>
  <c r="F65" i="1"/>
  <c r="F66" i="1"/>
  <c r="F67" i="1"/>
  <c r="F79" i="1"/>
  <c r="F83" i="1"/>
  <c r="F84" i="1"/>
  <c r="F56" i="1"/>
  <c r="F44" i="1"/>
  <c r="F27" i="1" l="1"/>
  <c r="F25" i="1"/>
  <c r="G76" i="1"/>
  <c r="G9" i="1"/>
  <c r="G87" i="1"/>
  <c r="G70" i="1"/>
  <c r="G44" i="1"/>
  <c r="D39" i="1"/>
  <c r="D80" i="1" s="1"/>
  <c r="C39" i="1"/>
  <c r="C80" i="1" s="1"/>
  <c r="E105" i="1"/>
  <c r="F22" i="1"/>
  <c r="E24" i="1"/>
  <c r="F9" i="1"/>
  <c r="F61" i="1"/>
  <c r="C105" i="1"/>
  <c r="D82" i="1"/>
  <c r="D105" i="1" s="1"/>
  <c r="D24" i="1"/>
  <c r="G24" i="1" s="1"/>
  <c r="G49" i="1"/>
  <c r="F63" i="1"/>
  <c r="E39" i="1"/>
  <c r="G27" i="1"/>
  <c r="F70" i="1"/>
  <c r="F58" i="1"/>
  <c r="G58" i="1"/>
  <c r="F14" i="1"/>
  <c r="G14" i="1"/>
  <c r="G63" i="1"/>
  <c r="F49" i="1"/>
  <c r="F16" i="1"/>
  <c r="E21" i="1"/>
  <c r="G16" i="1"/>
  <c r="G61" i="1"/>
  <c r="G105" i="1" l="1"/>
  <c r="F82" i="1"/>
  <c r="C106" i="1"/>
  <c r="G39" i="1"/>
  <c r="F39" i="1"/>
  <c r="D106" i="1"/>
  <c r="G82" i="1"/>
  <c r="E80" i="1"/>
  <c r="E106" i="1" s="1"/>
  <c r="F105" i="1"/>
  <c r="F24" i="1"/>
  <c r="F21" i="1"/>
  <c r="G21" i="1"/>
  <c r="G80" i="1" l="1"/>
  <c r="F80" i="1"/>
  <c r="G106" i="1"/>
  <c r="F106" i="1"/>
</calcChain>
</file>

<file path=xl/sharedStrings.xml><?xml version="1.0" encoding="utf-8"?>
<sst xmlns="http://schemas.openxmlformats.org/spreadsheetml/2006/main" count="166" uniqueCount="117">
  <si>
    <t>Назва</t>
  </si>
  <si>
    <t xml:space="preserve"> ВСЬОГО видатків загального фонду</t>
  </si>
  <si>
    <t>Освіта</t>
  </si>
  <si>
    <t xml:space="preserve"> Власні надходження</t>
  </si>
  <si>
    <t>Охорона та раціональне використання природних ресурсів</t>
  </si>
  <si>
    <t xml:space="preserve"> ВСЬОГО видатків спеціального фонду</t>
  </si>
  <si>
    <t>Спеціальний фонд</t>
  </si>
  <si>
    <t>ВСЬОГО видатків загального і спеціального фонду</t>
  </si>
  <si>
    <t>в т.ч.</t>
  </si>
  <si>
    <t>заробітна плата з нарахуваннями</t>
  </si>
  <si>
    <t>продукти харчування</t>
  </si>
  <si>
    <t>Бюджет розвитку</t>
  </si>
  <si>
    <t>оплата комунальних послуг та енергоносіїв</t>
  </si>
  <si>
    <t>% виконання</t>
  </si>
  <si>
    <t xml:space="preserve"> ВИДАТКИ</t>
  </si>
  <si>
    <t>соціальне забезпечення</t>
  </si>
  <si>
    <t>ДЮСШ</t>
  </si>
  <si>
    <t xml:space="preserve">КЗ-МЦ ФЗН «Спорт для всіх»  </t>
  </si>
  <si>
    <t>Начальник фінансового управління ЛМР</t>
  </si>
  <si>
    <t>1000</t>
  </si>
  <si>
    <t>0100</t>
  </si>
  <si>
    <t>КПКВ</t>
  </si>
  <si>
    <t>інші видатки</t>
  </si>
  <si>
    <t xml:space="preserve">інші видатки </t>
  </si>
  <si>
    <t>в т.ч. видатки за рахунок освітньої субвенції:</t>
  </si>
  <si>
    <t>2000</t>
  </si>
  <si>
    <t>2010</t>
  </si>
  <si>
    <t>3000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</si>
  <si>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</si>
  <si>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</si>
  <si>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4000</t>
  </si>
  <si>
    <t>5000</t>
  </si>
  <si>
    <t>5031</t>
  </si>
  <si>
    <t>5061</t>
  </si>
  <si>
    <t>6000</t>
  </si>
  <si>
    <t>Затверджено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</si>
  <si>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</si>
  <si>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</si>
  <si>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Державне управління</t>
  </si>
  <si>
    <t>Соціальний захист та соціальне забезпечення</t>
  </si>
  <si>
    <t>Культура і мистецтво</t>
  </si>
  <si>
    <t>Дежавне управління</t>
  </si>
  <si>
    <t>Загальний фонд</t>
  </si>
  <si>
    <t>Фізична культура і спорт</t>
  </si>
  <si>
    <t>Житлово - комунальне господарство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</si>
  <si>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</si>
  <si>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</si>
  <si>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2144</t>
  </si>
  <si>
    <t>Централізовані заходи з лікування хворих на цукровий та нецукровий діабет</t>
  </si>
  <si>
    <t>3032</t>
  </si>
  <si>
    <t>3033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</si>
  <si>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</si>
  <si>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3140</t>
  </si>
  <si>
    <t>3121</t>
  </si>
  <si>
    <t>Заходи державної політики з питань сім'ї</t>
  </si>
  <si>
    <t>3123</t>
  </si>
  <si>
    <t>6030</t>
  </si>
  <si>
    <t>Організація благоустрою населених пунктів</t>
  </si>
  <si>
    <t>7400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</si>
  <si>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</si>
  <si>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</si>
  <si>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</si>
  <si>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</si>
  <si>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7321</t>
  </si>
  <si>
    <t>Будівництво освітніх установ та закладів</t>
  </si>
  <si>
    <t>8311</t>
  </si>
  <si>
    <t>2111</t>
  </si>
  <si>
    <t>6013</t>
  </si>
  <si>
    <t>Забезпечення діяльності водопровідно-каналізаційного господарства</t>
  </si>
  <si>
    <t>7461</t>
  </si>
  <si>
    <t>КНП "ЦПМСД"</t>
  </si>
  <si>
    <t>7322</t>
  </si>
  <si>
    <t>Будівництво медичних установ та закладів</t>
  </si>
  <si>
    <t>КНП "Люботинська міська лікарня"</t>
  </si>
  <si>
    <t>7330</t>
  </si>
  <si>
    <t>3035</t>
  </si>
  <si>
    <t>Компенсаційні виплати за пільговий проїзд окремих категорій громадян на залізничному транспорті</t>
  </si>
  <si>
    <t>Будівництво інших об`єктів комунальної власності</t>
  </si>
  <si>
    <t>Вик.: Вакуленко О.</t>
  </si>
  <si>
    <t>3242</t>
  </si>
  <si>
    <t>Інші заходи у сфері соціального захисту і соціального забезпечення</t>
  </si>
  <si>
    <t>3031</t>
  </si>
  <si>
    <t>Надання інших пільг окремим категоріям громадян відповідно до законодавства</t>
  </si>
  <si>
    <t>(тис.грн)</t>
  </si>
  <si>
    <t>7350</t>
  </si>
  <si>
    <t>Розроблення схем планування та забудови територій (містобудівної документації)</t>
  </si>
  <si>
    <t>Ірина ЯЛОВЕНКО</t>
  </si>
  <si>
    <t>6011</t>
  </si>
  <si>
    <t>Експлуатація та технічне обслуговування житлового фонду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</si>
  <si>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</si>
  <si>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</si>
  <si>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План 2021 року з урахуванням змін</t>
  </si>
  <si>
    <t>Уточнений план звітного періоду</t>
  </si>
  <si>
    <t xml:space="preserve"> ЗВІТ ПРО ВИКОНАННЯ БЮДЖЕТУ ЛЮБОТИНСЬКОЇ МІСЬКОЇ ТЕРИТОРІАЛЬНОЇ ГРОМАДИ</t>
  </si>
  <si>
    <t>Надання загальної середньої освіти закладами загальної середньої освіти, в т.ч.:</t>
  </si>
  <si>
    <t>1031</t>
  </si>
  <si>
    <t>Утримання та забезпечення діяльності центрів соціальних служб</t>
  </si>
  <si>
    <t>8710</t>
  </si>
  <si>
    <t>Резервний фонд місцевого бюджету</t>
  </si>
  <si>
    <t>Культура і мистецство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</si>
  <si>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</si>
  <si>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</si>
  <si>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в т.ч. видатки за рахунок залишку освітньої субвенції:</t>
  </si>
  <si>
    <t>1061</t>
  </si>
  <si>
    <t>7300</t>
  </si>
  <si>
    <t>Будівництво та регіональний розвиток</t>
  </si>
  <si>
    <t>7370</t>
  </si>
  <si>
    <t>Реалізація інших заходів щодо соціально-економічного розвитку територій</t>
  </si>
  <si>
    <t>7650</t>
  </si>
  <si>
    <t>Проведення експертної  грошової  оцінки  земельної ділянки чи права на неї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</si>
  <si>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</si>
  <si>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</si>
  <si>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Охорона здоров'я</t>
  </si>
  <si>
    <t>медикаменти та перв'язувальні матеріали</t>
  </si>
  <si>
    <t>Відхилення
+; -</t>
  </si>
  <si>
    <t>за січень-квітень 2021 року</t>
  </si>
  <si>
    <t>Виконано за січень-квітень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</si>
</sst>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6" x14ac:knownFonts="1"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123">
    <xf numFmtId="0" fontId="0" fillId="0" borderId="0" xfId="0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9" fillId="0" borderId="0" xfId="0" applyFont="1"/>
    <xf numFmtId="0" fontId="1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justify" vertical="center" wrapText="1"/>
    </xf>
    <xf numFmtId="0" fontId="7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165" fontId="6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165" fontId="12" fillId="4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16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0" xfId="0" applyFont="1" applyFill="1" applyAlignment="1">
      <alignment vertical="center" wrapText="1"/>
    </xf>
    <xf numFmtId="49" fontId="6" fillId="4" borderId="4" xfId="0" applyNumberFormat="1" applyFont="1" applyFill="1" applyBorder="1" applyAlignment="1">
      <alignment horizontal="center" vertical="center"/>
    </xf>
    <xf numFmtId="49" fontId="12" fillId="4" borderId="4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4" borderId="0" xfId="0" applyFont="1" applyFill="1"/>
    <xf numFmtId="0" fontId="4" fillId="0" borderId="1" xfId="0" applyFont="1" applyBorder="1" applyAlignment="1">
      <alignment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/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5" fontId="22" fillId="4" borderId="2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wrapText="1"/>
    </xf>
    <xf numFmtId="164" fontId="23" fillId="0" borderId="1" xfId="0" applyNumberFormat="1" applyFont="1" applyBorder="1"/>
    <xf numFmtId="0" fontId="19" fillId="0" borderId="0" xfId="0" applyFont="1"/>
    <xf numFmtId="0" fontId="16" fillId="0" borderId="0" xfId="0" applyFont="1"/>
    <xf numFmtId="165" fontId="8" fillId="4" borderId="2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165" fontId="12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65" fontId="18" fillId="0" borderId="0" xfId="0" applyNumberFormat="1" applyFont="1"/>
    <xf numFmtId="0" fontId="2" fillId="0" borderId="0" xfId="0" applyFont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4" fillId="3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165" fontId="16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view="pageBreakPreview" topLeftCell="A13" zoomScale="112" zoomScaleNormal="112" zoomScaleSheetLayoutView="112" workbookViewId="0">
      <selection activeCell="D29" sqref="D29"/>
    </sheetView>
  </sheetViews>
  <sheetFormatPr defaultRowHeight="12.75" x14ac:dyDescent="0.2"/>
  <cols>
    <col min="1" max="1" width="7.42578125" customWidth="1"/>
    <col min="2" max="2" width="77.7109375" customWidth="1"/>
    <col min="3" max="3" width="13.140625" style="82" customWidth="1"/>
    <col min="4" max="4" width="13" style="82" customWidth="1"/>
    <col min="5" max="5" width="13.140625" style="82" customWidth="1"/>
    <col min="6" max="6" width="13.42578125" style="82" customWidth="1"/>
    <col min="7" max="7" width="10" style="82" customWidth="1"/>
    <col min="9" max="9" width="10.140625" bestFit="1" customWidth="1"/>
    <col min="12" max="12" width="9" customWidth="1"/>
  </cols>
  <sheetData>
    <row r="1" spans="1:7" ht="15.75" x14ac:dyDescent="0.25">
      <c r="A1" s="104"/>
      <c r="B1" s="104"/>
      <c r="C1" s="104"/>
      <c r="D1" s="104"/>
      <c r="E1" s="104"/>
      <c r="F1" s="104"/>
      <c r="G1" s="104"/>
    </row>
    <row r="2" spans="1:7" ht="14.25" x14ac:dyDescent="0.2">
      <c r="A2" s="113" t="s">
        <v>93</v>
      </c>
      <c r="B2" s="113"/>
      <c r="C2" s="113"/>
      <c r="D2" s="113"/>
      <c r="E2" s="113"/>
      <c r="F2" s="113"/>
      <c r="G2" s="113"/>
    </row>
    <row r="3" spans="1:7" ht="15.75" x14ac:dyDescent="0.25">
      <c r="A3" s="112" t="s">
        <v>115</v>
      </c>
      <c r="B3" s="112"/>
      <c r="C3" s="112"/>
      <c r="D3" s="112"/>
      <c r="E3" s="112"/>
      <c r="F3" s="112"/>
      <c r="G3" s="112"/>
    </row>
    <row r="4" spans="1:7" ht="15.75" x14ac:dyDescent="0.25">
      <c r="A4" s="112" t="s">
        <v>14</v>
      </c>
      <c r="B4" s="112"/>
      <c r="C4" s="112"/>
      <c r="D4" s="112"/>
      <c r="E4" s="112"/>
      <c r="F4" s="112"/>
      <c r="G4" s="112"/>
    </row>
    <row r="5" spans="1:7" ht="12.75" customHeight="1" x14ac:dyDescent="0.25">
      <c r="B5" s="111" t="s">
        <v>83</v>
      </c>
      <c r="C5" s="111"/>
      <c r="D5" s="111"/>
      <c r="E5" s="111"/>
      <c r="F5" s="111"/>
      <c r="G5" s="111"/>
    </row>
    <row r="6" spans="1:7" ht="15.75" customHeight="1" x14ac:dyDescent="0.2">
      <c r="A6" s="116" t="s">
        <v>21</v>
      </c>
      <c r="B6" s="120" t="s">
        <v>0</v>
      </c>
      <c r="C6" s="120" t="s">
        <v>35</v>
      </c>
      <c r="D6" s="120"/>
      <c r="E6" s="120" t="s">
        <v>116</v>
      </c>
      <c r="F6" s="120" t="s">
        <v>114</v>
      </c>
      <c r="G6" s="120" t="s">
        <v>13</v>
      </c>
    </row>
    <row r="7" spans="1:7" ht="57" customHeight="1" x14ac:dyDescent="0.2">
      <c r="A7" s="116"/>
      <c r="B7" s="120"/>
      <c r="C7" s="81" t="s">
        <v>91</v>
      </c>
      <c r="D7" s="81" t="s">
        <v>92</v>
      </c>
      <c r="E7" s="120"/>
      <c r="F7" s="120"/>
      <c r="G7" s="120"/>
    </row>
    <row r="8" spans="1:7" ht="15.75" x14ac:dyDescent="0.2">
      <c r="A8" s="7"/>
      <c r="B8" s="3" t="s">
        <v>42</v>
      </c>
      <c r="C8" s="83"/>
      <c r="D8" s="83"/>
      <c r="E8" s="83"/>
      <c r="F8" s="84"/>
      <c r="G8" s="83"/>
    </row>
    <row r="9" spans="1:7" ht="13.5" customHeight="1" x14ac:dyDescent="0.2">
      <c r="A9" s="11" t="s">
        <v>20</v>
      </c>
      <c r="B9" s="12" t="s">
        <v>38</v>
      </c>
      <c r="C9" s="39">
        <f>C11+C12+C13</f>
        <v>25297.206000000002</v>
      </c>
      <c r="D9" s="39">
        <f>D11+D12+D13</f>
        <v>8127.2139999999999</v>
      </c>
      <c r="E9" s="39">
        <f>E11+E12+E13</f>
        <v>7841.7570000000005</v>
      </c>
      <c r="F9" s="72">
        <f>E9-D9</f>
        <v>-285.45699999999943</v>
      </c>
      <c r="G9" s="40">
        <f>E9/D9*100</f>
        <v>96.487640167959171</v>
      </c>
    </row>
    <row r="10" spans="1:7" x14ac:dyDescent="0.2">
      <c r="A10" s="14"/>
      <c r="B10" s="9" t="s">
        <v>8</v>
      </c>
      <c r="C10" s="60"/>
      <c r="D10" s="60"/>
      <c r="E10" s="60"/>
      <c r="F10" s="73"/>
      <c r="G10" s="17"/>
    </row>
    <row r="11" spans="1:7" ht="18" customHeight="1" x14ac:dyDescent="0.2">
      <c r="A11" s="14"/>
      <c r="B11" s="9" t="s">
        <v>9</v>
      </c>
      <c r="C11" s="15">
        <v>23961.489000000001</v>
      </c>
      <c r="D11" s="15">
        <v>7462.866</v>
      </c>
      <c r="E11" s="15">
        <v>7462.7150000000001</v>
      </c>
      <c r="F11" s="73">
        <f>E11-D11</f>
        <v>-0.15099999999983993</v>
      </c>
      <c r="G11" s="17">
        <f>IF(D11=0,0,E11/D11*100)</f>
        <v>99.99797664864947</v>
      </c>
    </row>
    <row r="12" spans="1:7" ht="18.75" customHeight="1" x14ac:dyDescent="0.2">
      <c r="A12" s="14"/>
      <c r="B12" s="9" t="s">
        <v>12</v>
      </c>
      <c r="C12" s="15">
        <v>668.93299999999999</v>
      </c>
      <c r="D12" s="15">
        <v>343.29300000000001</v>
      </c>
      <c r="E12" s="16">
        <v>90.533000000000001</v>
      </c>
      <c r="F12" s="73">
        <f>E12-D12</f>
        <v>-252.76</v>
      </c>
      <c r="G12" s="17">
        <f>IF(D12=0,0,E12/D12*100)</f>
        <v>26.371933013489933</v>
      </c>
    </row>
    <row r="13" spans="1:7" ht="18" customHeight="1" x14ac:dyDescent="0.2">
      <c r="A13" s="14"/>
      <c r="B13" s="9" t="s">
        <v>22</v>
      </c>
      <c r="C13" s="15">
        <v>666.78399999999999</v>
      </c>
      <c r="D13" s="15">
        <v>321.05500000000001</v>
      </c>
      <c r="E13" s="15">
        <v>288.50900000000001</v>
      </c>
      <c r="F13" s="73">
        <f>E13-D13</f>
        <v>-32.545999999999992</v>
      </c>
      <c r="G13" s="17">
        <f>IF(D13=0,0,E13/D13*100)</f>
        <v>89.862796094127177</v>
      </c>
    </row>
    <row r="14" spans="1:7" x14ac:dyDescent="0.2">
      <c r="A14" s="11" t="s">
        <v>19</v>
      </c>
      <c r="B14" s="12" t="s">
        <v>2</v>
      </c>
      <c r="C14" s="39">
        <f>C16+C17+C18+C19+C20</f>
        <v>119296.26100000001</v>
      </c>
      <c r="D14" s="39">
        <f>D16+D17+D18+D19+D20</f>
        <v>35647.514999999992</v>
      </c>
      <c r="E14" s="39">
        <f>E16+E17+E18+E19+E20</f>
        <v>32910.271000000001</v>
      </c>
      <c r="F14" s="72">
        <f>E14-D14</f>
        <v>-2737.2439999999915</v>
      </c>
      <c r="G14" s="40">
        <f>E14/D14*100</f>
        <v>92.321360970042406</v>
      </c>
    </row>
    <row r="15" spans="1:7" x14ac:dyDescent="0.2">
      <c r="A15" s="14"/>
      <c r="B15" s="9" t="s">
        <v>8</v>
      </c>
      <c r="C15" s="15"/>
      <c r="D15" s="15"/>
      <c r="E15" s="15"/>
      <c r="F15" s="15"/>
      <c r="G15" s="17"/>
    </row>
    <row r="16" spans="1:7" ht="16.5" customHeight="1" x14ac:dyDescent="0.2">
      <c r="A16" s="14"/>
      <c r="B16" s="9" t="s">
        <v>9</v>
      </c>
      <c r="C16" s="16">
        <v>102575.304</v>
      </c>
      <c r="D16" s="16">
        <v>30125.707999999999</v>
      </c>
      <c r="E16" s="16">
        <v>28568.365000000002</v>
      </c>
      <c r="F16" s="73">
        <f t="shared" ref="F16:F21" si="0">E16-D16</f>
        <v>-1557.3429999999971</v>
      </c>
      <c r="G16" s="17">
        <f t="shared" ref="G16:G26" si="1">IF(D16=0,0,E16/D16*100)</f>
        <v>94.830518174045906</v>
      </c>
    </row>
    <row r="17" spans="1:7" ht="17.25" customHeight="1" x14ac:dyDescent="0.2">
      <c r="A17" s="14"/>
      <c r="B17" s="9" t="s">
        <v>10</v>
      </c>
      <c r="C17" s="16">
        <v>3356.6260000000002</v>
      </c>
      <c r="D17" s="16">
        <v>862.85299999999995</v>
      </c>
      <c r="E17" s="16">
        <v>797.70100000000002</v>
      </c>
      <c r="F17" s="73">
        <f t="shared" si="0"/>
        <v>-65.15199999999993</v>
      </c>
      <c r="G17" s="17">
        <f t="shared" si="1"/>
        <v>92.449235269507099</v>
      </c>
    </row>
    <row r="18" spans="1:7" ht="18" customHeight="1" x14ac:dyDescent="0.2">
      <c r="A18" s="14"/>
      <c r="B18" s="9" t="s">
        <v>12</v>
      </c>
      <c r="C18" s="16">
        <v>8055.3469999999998</v>
      </c>
      <c r="D18" s="16">
        <v>3739.7109999999998</v>
      </c>
      <c r="E18" s="16">
        <v>2804.9589999999998</v>
      </c>
      <c r="F18" s="73">
        <f t="shared" si="0"/>
        <v>-934.75199999999995</v>
      </c>
      <c r="G18" s="17">
        <f t="shared" si="1"/>
        <v>75.004699561008863</v>
      </c>
    </row>
    <row r="19" spans="1:7" ht="18.75" customHeight="1" x14ac:dyDescent="0.2">
      <c r="A19" s="14"/>
      <c r="B19" s="9" t="s">
        <v>15</v>
      </c>
      <c r="C19" s="16">
        <v>57.24</v>
      </c>
      <c r="D19" s="16">
        <v>17.239999999999998</v>
      </c>
      <c r="E19" s="16">
        <v>7.74</v>
      </c>
      <c r="F19" s="73">
        <f t="shared" si="0"/>
        <v>-9.4999999999999982</v>
      </c>
      <c r="G19" s="17">
        <f t="shared" si="1"/>
        <v>44.895591647331791</v>
      </c>
    </row>
    <row r="20" spans="1:7" ht="17.25" customHeight="1" x14ac:dyDescent="0.2">
      <c r="A20" s="14"/>
      <c r="B20" s="9" t="s">
        <v>23</v>
      </c>
      <c r="C20" s="16">
        <v>5251.7439999999997</v>
      </c>
      <c r="D20" s="16">
        <v>902.00300000000004</v>
      </c>
      <c r="E20" s="16">
        <v>731.50599999999997</v>
      </c>
      <c r="F20" s="73">
        <f t="shared" si="0"/>
        <v>-170.49700000000007</v>
      </c>
      <c r="G20" s="17">
        <f t="shared" si="1"/>
        <v>81.097956436951975</v>
      </c>
    </row>
    <row r="21" spans="1:7" ht="15" customHeight="1" x14ac:dyDescent="0.2">
      <c r="A21" s="14"/>
      <c r="B21" s="18" t="s">
        <v>24</v>
      </c>
      <c r="C21" s="56">
        <f t="shared" ref="C21:E25" si="2">C22</f>
        <v>60509.7</v>
      </c>
      <c r="D21" s="56">
        <f t="shared" si="2"/>
        <v>17433</v>
      </c>
      <c r="E21" s="56">
        <f t="shared" si="2"/>
        <v>15910.601000000001</v>
      </c>
      <c r="F21" s="74">
        <f t="shared" si="0"/>
        <v>-1522.3989999999994</v>
      </c>
      <c r="G21" s="17">
        <f t="shared" si="1"/>
        <v>91.267142775196476</v>
      </c>
    </row>
    <row r="22" spans="1:7" ht="24.75" customHeight="1" x14ac:dyDescent="0.2">
      <c r="A22" s="20" t="s">
        <v>95</v>
      </c>
      <c r="B22" s="43" t="s">
        <v>94</v>
      </c>
      <c r="C22" s="21">
        <f t="shared" si="2"/>
        <v>60509.7</v>
      </c>
      <c r="D22" s="21">
        <f t="shared" si="2"/>
        <v>17433</v>
      </c>
      <c r="E22" s="21">
        <f t="shared" si="2"/>
        <v>15910.601000000001</v>
      </c>
      <c r="F22" s="75">
        <f t="shared" ref="F22:F27" si="3">E22-D22</f>
        <v>-1522.3989999999994</v>
      </c>
      <c r="G22" s="33">
        <f t="shared" si="1"/>
        <v>91.267142775196476</v>
      </c>
    </row>
    <row r="23" spans="1:7" ht="18.75" customHeight="1" x14ac:dyDescent="0.2">
      <c r="A23" s="14"/>
      <c r="B23" s="44" t="s">
        <v>9</v>
      </c>
      <c r="C23" s="46">
        <v>60509.7</v>
      </c>
      <c r="D23" s="46">
        <v>17433</v>
      </c>
      <c r="E23" s="46">
        <v>15910.601000000001</v>
      </c>
      <c r="F23" s="73">
        <f t="shared" si="3"/>
        <v>-1522.3989999999994</v>
      </c>
      <c r="G23" s="33">
        <f t="shared" si="1"/>
        <v>91.267142775196476</v>
      </c>
    </row>
    <row r="24" spans="1:7" ht="18.75" customHeight="1" x14ac:dyDescent="0.2">
      <c r="A24" s="14"/>
      <c r="B24" s="18" t="s">
        <v>102</v>
      </c>
      <c r="C24" s="56">
        <f t="shared" si="2"/>
        <v>1479.7159999999999</v>
      </c>
      <c r="D24" s="56">
        <f t="shared" si="2"/>
        <v>0</v>
      </c>
      <c r="E24" s="56">
        <f t="shared" si="2"/>
        <v>0</v>
      </c>
      <c r="F24" s="74">
        <f t="shared" si="3"/>
        <v>0</v>
      </c>
      <c r="G24" s="17">
        <f t="shared" si="1"/>
        <v>0</v>
      </c>
    </row>
    <row r="25" spans="1:7" ht="18.75" customHeight="1" x14ac:dyDescent="0.2">
      <c r="A25" s="20" t="s">
        <v>103</v>
      </c>
      <c r="B25" s="43" t="s">
        <v>94</v>
      </c>
      <c r="C25" s="21">
        <f t="shared" si="2"/>
        <v>1479.7159999999999</v>
      </c>
      <c r="D25" s="21">
        <f t="shared" si="2"/>
        <v>0</v>
      </c>
      <c r="E25" s="21">
        <f t="shared" si="2"/>
        <v>0</v>
      </c>
      <c r="F25" s="75">
        <f t="shared" si="3"/>
        <v>0</v>
      </c>
      <c r="G25" s="33">
        <f t="shared" si="1"/>
        <v>0</v>
      </c>
    </row>
    <row r="26" spans="1:7" ht="18.75" customHeight="1" x14ac:dyDescent="0.2">
      <c r="A26" s="14"/>
      <c r="B26" s="9" t="s">
        <v>23</v>
      </c>
      <c r="C26" s="46">
        <v>1479.7159999999999</v>
      </c>
      <c r="D26" s="46">
        <v>0</v>
      </c>
      <c r="E26" s="46">
        <v>0</v>
      </c>
      <c r="F26" s="75">
        <f t="shared" si="3"/>
        <v>0</v>
      </c>
      <c r="G26" s="33">
        <f t="shared" si="1"/>
        <v>0</v>
      </c>
    </row>
    <row r="27" spans="1:7" ht="14.25" customHeight="1" x14ac:dyDescent="0.2">
      <c r="A27" s="11" t="s">
        <v>25</v>
      </c>
      <c r="B27" s="12" t="s">
        <v>112</v>
      </c>
      <c r="C27" s="39">
        <f>C29+C30+C31+C32+C33+C34</f>
        <v>3998.1860000000006</v>
      </c>
      <c r="D27" s="39">
        <f>D29+D30+D31+D32+D33+D34</f>
        <v>2752.4549999999999</v>
      </c>
      <c r="E27" s="39">
        <f>E29+E30+E31+E32+E33+E34</f>
        <v>2383.3629999999998</v>
      </c>
      <c r="F27" s="72">
        <f t="shared" si="3"/>
        <v>-369.0920000000001</v>
      </c>
      <c r="G27" s="40">
        <f>E27/D27*100</f>
        <v>86.590443803804234</v>
      </c>
    </row>
    <row r="28" spans="1:7" ht="12.75" customHeight="1" x14ac:dyDescent="0.2">
      <c r="A28" s="14"/>
      <c r="B28" s="9" t="s">
        <v>8</v>
      </c>
      <c r="C28" s="87"/>
      <c r="D28" s="87"/>
      <c r="E28" s="87"/>
      <c r="F28" s="77"/>
      <c r="G28" s="51"/>
    </row>
    <row r="29" spans="1:7" ht="21" customHeight="1" x14ac:dyDescent="0.2">
      <c r="A29" s="14"/>
      <c r="B29" s="9" t="s">
        <v>9</v>
      </c>
      <c r="C29" s="121">
        <v>87.84</v>
      </c>
      <c r="D29" s="121">
        <v>29.28</v>
      </c>
      <c r="E29" s="121">
        <v>18.873999999999999</v>
      </c>
      <c r="F29" s="73">
        <f t="shared" ref="F29:F34" si="4">E29-D29</f>
        <v>-10.406000000000002</v>
      </c>
      <c r="G29" s="17">
        <f t="shared" ref="G29:G34" si="5">IF(D29=0,0,E29/D29*100)</f>
        <v>64.460382513661202</v>
      </c>
    </row>
    <row r="30" spans="1:7" ht="18.75" customHeight="1" x14ac:dyDescent="0.2">
      <c r="A30" s="14"/>
      <c r="B30" s="9" t="s">
        <v>113</v>
      </c>
      <c r="C30" s="121">
        <v>155.5</v>
      </c>
      <c r="D30" s="121">
        <v>123.93</v>
      </c>
      <c r="E30" s="121">
        <v>123.53400000000001</v>
      </c>
      <c r="F30" s="73">
        <f t="shared" si="4"/>
        <v>-0.3960000000000008</v>
      </c>
      <c r="G30" s="17">
        <f t="shared" si="5"/>
        <v>99.680464778504003</v>
      </c>
    </row>
    <row r="31" spans="1:7" ht="19.5" hidden="1" customHeight="1" x14ac:dyDescent="0.2">
      <c r="A31" s="14"/>
      <c r="B31" s="9" t="s">
        <v>10</v>
      </c>
      <c r="C31" s="122"/>
      <c r="D31" s="122"/>
      <c r="E31" s="122"/>
      <c r="F31" s="77">
        <f t="shared" si="4"/>
        <v>0</v>
      </c>
      <c r="G31" s="17">
        <f t="shared" si="5"/>
        <v>0</v>
      </c>
    </row>
    <row r="32" spans="1:7" ht="21" customHeight="1" x14ac:dyDescent="0.2">
      <c r="A32" s="14"/>
      <c r="B32" s="9" t="s">
        <v>12</v>
      </c>
      <c r="C32" s="121">
        <v>2609.0050000000001</v>
      </c>
      <c r="D32" s="121">
        <v>1890.3050000000001</v>
      </c>
      <c r="E32" s="121">
        <v>1683.37</v>
      </c>
      <c r="F32" s="73">
        <f t="shared" si="4"/>
        <v>-206.93500000000017</v>
      </c>
      <c r="G32" s="17">
        <f t="shared" si="5"/>
        <v>89.052824808694879</v>
      </c>
    </row>
    <row r="33" spans="1:7" ht="21" customHeight="1" x14ac:dyDescent="0.2">
      <c r="A33" s="14"/>
      <c r="B33" s="9" t="s">
        <v>15</v>
      </c>
      <c r="C33" s="121">
        <v>989.08600000000001</v>
      </c>
      <c r="D33" s="121">
        <v>552.18499999999995</v>
      </c>
      <c r="E33" s="121">
        <v>428.48099999999999</v>
      </c>
      <c r="F33" s="73">
        <f t="shared" si="4"/>
        <v>-123.70399999999995</v>
      </c>
      <c r="G33" s="17">
        <f t="shared" si="5"/>
        <v>77.597363202549872</v>
      </c>
    </row>
    <row r="34" spans="1:7" ht="19.5" customHeight="1" x14ac:dyDescent="0.2">
      <c r="A34" s="14"/>
      <c r="B34" s="9" t="s">
        <v>22</v>
      </c>
      <c r="C34" s="121">
        <v>156.755</v>
      </c>
      <c r="D34" s="121">
        <v>156.755</v>
      </c>
      <c r="E34" s="121">
        <v>129.10400000000001</v>
      </c>
      <c r="F34" s="73">
        <f t="shared" si="4"/>
        <v>-27.650999999999982</v>
      </c>
      <c r="G34" s="17">
        <f t="shared" si="5"/>
        <v>82.360371280022974</v>
      </c>
    </row>
    <row r="35" spans="1:7" ht="12.75" customHeight="1" x14ac:dyDescent="0.2">
      <c r="A35" s="14"/>
      <c r="B35" s="9" t="s">
        <v>8</v>
      </c>
      <c r="C35" s="68"/>
      <c r="D35" s="68"/>
      <c r="E35" s="68"/>
      <c r="F35" s="77"/>
      <c r="G35" s="51"/>
    </row>
    <row r="36" spans="1:7" ht="15.75" customHeight="1" x14ac:dyDescent="0.2">
      <c r="A36" s="31" t="s">
        <v>26</v>
      </c>
      <c r="B36" s="32" t="s">
        <v>73</v>
      </c>
      <c r="C36" s="49">
        <v>2381.8249999999998</v>
      </c>
      <c r="D36" s="49">
        <v>1726.902</v>
      </c>
      <c r="E36" s="49">
        <v>1547.0050000000001</v>
      </c>
      <c r="F36" s="76">
        <f t="shared" ref="F36:F44" si="6">E36-D36</f>
        <v>-179.89699999999993</v>
      </c>
      <c r="G36" s="33">
        <f>IF(D36=0,0,E36/D36*100)</f>
        <v>89.582674639325219</v>
      </c>
    </row>
    <row r="37" spans="1:7" ht="17.25" customHeight="1" x14ac:dyDescent="0.2">
      <c r="A37" s="31" t="s">
        <v>66</v>
      </c>
      <c r="B37" s="32" t="s">
        <v>70</v>
      </c>
      <c r="C37" s="49">
        <v>948.875</v>
      </c>
      <c r="D37" s="49">
        <v>580.56799999999998</v>
      </c>
      <c r="E37" s="49">
        <v>502.67399999999998</v>
      </c>
      <c r="F37" s="76">
        <f t="shared" si="6"/>
        <v>-77.894000000000005</v>
      </c>
      <c r="G37" s="33">
        <f>IF(D37=0,0,E37/D37*100)</f>
        <v>86.583139270507502</v>
      </c>
    </row>
    <row r="38" spans="1:7" ht="16.5" customHeight="1" x14ac:dyDescent="0.2">
      <c r="A38" s="31" t="s">
        <v>47</v>
      </c>
      <c r="B38" s="32" t="s">
        <v>48</v>
      </c>
      <c r="C38" s="49">
        <v>667.48599999999999</v>
      </c>
      <c r="D38" s="49">
        <v>444.98500000000001</v>
      </c>
      <c r="E38" s="49">
        <v>333.68400000000003</v>
      </c>
      <c r="F38" s="76">
        <f t="shared" si="6"/>
        <v>-111.30099999999999</v>
      </c>
      <c r="G38" s="33">
        <f>IF(D38=0,0,E38/D38*100)</f>
        <v>74.987696214479143</v>
      </c>
    </row>
    <row r="39" spans="1:7" ht="17.25" customHeight="1" x14ac:dyDescent="0.2">
      <c r="A39" s="11" t="s">
        <v>27</v>
      </c>
      <c r="B39" s="12" t="s">
        <v>39</v>
      </c>
      <c r="C39" s="39">
        <f>C40+C41+C42+C43+C44+C49+C54+C55+C56+C57</f>
        <v>6664.5990000000002</v>
      </c>
      <c r="D39" s="39">
        <f>D40+D41+D42+D43+D44+D49+D54+D55+D56+D57</f>
        <v>1838.6819999999998</v>
      </c>
      <c r="E39" s="39">
        <f>E40+E41+E42+E43+E44+E49+E54+E55+E56+E57</f>
        <v>1783.3339999999998</v>
      </c>
      <c r="F39" s="72">
        <f t="shared" si="6"/>
        <v>-55.347999999999956</v>
      </c>
      <c r="G39" s="40">
        <f>E39/D39*100</f>
        <v>96.98980030260806</v>
      </c>
    </row>
    <row r="40" spans="1:7" s="50" customFormat="1" ht="21" customHeight="1" x14ac:dyDescent="0.2">
      <c r="A40" s="61" t="s">
        <v>81</v>
      </c>
      <c r="B40" s="45" t="s">
        <v>82</v>
      </c>
      <c r="C40" s="35">
        <v>1.125</v>
      </c>
      <c r="D40" s="35">
        <v>0</v>
      </c>
      <c r="E40" s="35">
        <v>0</v>
      </c>
      <c r="F40" s="73">
        <f t="shared" si="6"/>
        <v>0</v>
      </c>
      <c r="G40" s="17">
        <f>IF(D40=0,0,E40/D40*100)</f>
        <v>0</v>
      </c>
    </row>
    <row r="41" spans="1:7" s="50" customFormat="1" ht="18" customHeight="1" x14ac:dyDescent="0.2">
      <c r="A41" s="61" t="s">
        <v>49</v>
      </c>
      <c r="B41" s="62" t="s">
        <v>45</v>
      </c>
      <c r="C41" s="16">
        <v>80.5</v>
      </c>
      <c r="D41" s="16">
        <v>20.399999999999999</v>
      </c>
      <c r="E41" s="16">
        <v>12.651999999999999</v>
      </c>
      <c r="F41" s="73">
        <f t="shared" si="6"/>
        <v>-7.7479999999999993</v>
      </c>
      <c r="G41" s="17">
        <f>IF(D41=0,0,E41/D41*100)</f>
        <v>62.019607843137258</v>
      </c>
    </row>
    <row r="42" spans="1:7" s="50" customFormat="1" ht="29.25" customHeight="1" x14ac:dyDescent="0.2">
      <c r="A42" s="61" t="s">
        <v>50</v>
      </c>
      <c r="B42" s="45" t="s">
        <v>46</v>
      </c>
      <c r="C42" s="16">
        <v>980</v>
      </c>
      <c r="D42" s="16">
        <v>218.2</v>
      </c>
      <c r="E42" s="16">
        <v>218.2</v>
      </c>
      <c r="F42" s="73">
        <f t="shared" si="6"/>
        <v>0</v>
      </c>
      <c r="G42" s="17">
        <f>IF(D42=0,0,E42/D42*100)</f>
        <v>100</v>
      </c>
    </row>
    <row r="43" spans="1:7" s="50" customFormat="1" ht="30" customHeight="1" x14ac:dyDescent="0.2">
      <c r="A43" s="66" t="s">
        <v>75</v>
      </c>
      <c r="B43" s="45" t="s">
        <v>76</v>
      </c>
      <c r="C43" s="42">
        <v>225</v>
      </c>
      <c r="D43" s="42">
        <v>75.415999999999997</v>
      </c>
      <c r="E43" s="16">
        <v>75.415999999999997</v>
      </c>
      <c r="F43" s="73">
        <f t="shared" si="6"/>
        <v>0</v>
      </c>
      <c r="G43" s="17">
        <f>IF(D43=0,0,E43/D43*100)</f>
        <v>100</v>
      </c>
    </row>
    <row r="44" spans="1:7" s="50" customFormat="1" ht="31.5" customHeight="1" x14ac:dyDescent="0.2">
      <c r="A44" s="61" t="s">
        <v>36</v>
      </c>
      <c r="B44" s="63" t="s">
        <v>37</v>
      </c>
      <c r="C44" s="21">
        <f>C46+C47+C48</f>
        <v>3518.895</v>
      </c>
      <c r="D44" s="21">
        <f>D46+D47+D48</f>
        <v>1123.9480000000001</v>
      </c>
      <c r="E44" s="97">
        <f>E46+E47+E48</f>
        <v>1104.4469999999999</v>
      </c>
      <c r="F44" s="75">
        <f t="shared" si="6"/>
        <v>-19.501000000000204</v>
      </c>
      <c r="G44" s="41">
        <f>IF(D44=0,0,E44/D44*100)</f>
        <v>98.264955318217545</v>
      </c>
    </row>
    <row r="45" spans="1:7" s="5" customFormat="1" ht="12.75" customHeight="1" x14ac:dyDescent="0.2">
      <c r="A45" s="61"/>
      <c r="B45" s="45" t="s">
        <v>8</v>
      </c>
      <c r="C45" s="86"/>
      <c r="D45" s="86"/>
      <c r="E45" s="86"/>
      <c r="F45" s="77"/>
      <c r="G45" s="51"/>
    </row>
    <row r="46" spans="1:7" s="5" customFormat="1" ht="24" customHeight="1" x14ac:dyDescent="0.2">
      <c r="A46" s="61"/>
      <c r="B46" s="44" t="s">
        <v>9</v>
      </c>
      <c r="C46" s="46">
        <v>3429.1610000000001</v>
      </c>
      <c r="D46" s="46">
        <v>1079.5840000000001</v>
      </c>
      <c r="E46" s="46">
        <v>1073.56</v>
      </c>
      <c r="F46" s="73">
        <f>E46-D46</f>
        <v>-6.0240000000001146</v>
      </c>
      <c r="G46" s="17">
        <f>IF(D46=0,0,E46/D46*100)</f>
        <v>99.442007291697536</v>
      </c>
    </row>
    <row r="47" spans="1:7" s="5" customFormat="1" ht="20.25" customHeight="1" x14ac:dyDescent="0.2">
      <c r="A47" s="61"/>
      <c r="B47" s="44" t="s">
        <v>12</v>
      </c>
      <c r="C47" s="46">
        <v>48.082999999999998</v>
      </c>
      <c r="D47" s="46">
        <v>26.53</v>
      </c>
      <c r="E47" s="46">
        <v>19.856000000000002</v>
      </c>
      <c r="F47" s="73">
        <f>E47-D47</f>
        <v>-6.6739999999999995</v>
      </c>
      <c r="G47" s="17">
        <f>IF(D47=0,0,E47/D47*100)</f>
        <v>74.843573313230308</v>
      </c>
    </row>
    <row r="48" spans="1:7" s="5" customFormat="1" ht="19.5" customHeight="1" x14ac:dyDescent="0.2">
      <c r="A48" s="64"/>
      <c r="B48" s="44" t="s">
        <v>22</v>
      </c>
      <c r="C48" s="47">
        <v>41.651000000000003</v>
      </c>
      <c r="D48" s="47">
        <v>17.834</v>
      </c>
      <c r="E48" s="46">
        <v>11.031000000000001</v>
      </c>
      <c r="F48" s="73">
        <f>E48-D48</f>
        <v>-6.802999999999999</v>
      </c>
      <c r="G48" s="17">
        <f>IF(D48=0,0,E48/D48*100)</f>
        <v>61.853762476169116</v>
      </c>
    </row>
    <row r="49" spans="1:7" s="50" customFormat="1" ht="23.25" customHeight="1" x14ac:dyDescent="0.2">
      <c r="A49" s="64" t="s">
        <v>53</v>
      </c>
      <c r="B49" s="44" t="s">
        <v>96</v>
      </c>
      <c r="C49" s="96">
        <f>C51+C52+C53</f>
        <v>571.0569999999999</v>
      </c>
      <c r="D49" s="96">
        <f>D51+D52+D53</f>
        <v>192.36799999999999</v>
      </c>
      <c r="E49" s="96">
        <f>E51+E52+E53</f>
        <v>168.374</v>
      </c>
      <c r="F49" s="75">
        <f>E49-D49</f>
        <v>-23.994</v>
      </c>
      <c r="G49" s="41">
        <f>IF(D49=0,0,E49/D49*100)</f>
        <v>87.527031522914413</v>
      </c>
    </row>
    <row r="50" spans="1:7" s="34" customFormat="1" ht="12.75" customHeight="1" x14ac:dyDescent="0.2">
      <c r="A50" s="65"/>
      <c r="B50" s="44" t="s">
        <v>8</v>
      </c>
      <c r="C50" s="89"/>
      <c r="D50" s="89"/>
      <c r="E50" s="89"/>
      <c r="F50" s="77"/>
      <c r="G50" s="88"/>
    </row>
    <row r="51" spans="1:7" s="5" customFormat="1" ht="22.5" customHeight="1" x14ac:dyDescent="0.2">
      <c r="A51" s="64"/>
      <c r="B51" s="44" t="s">
        <v>9</v>
      </c>
      <c r="C51" s="47">
        <v>542.69399999999996</v>
      </c>
      <c r="D51" s="47">
        <v>177.81899999999999</v>
      </c>
      <c r="E51" s="46">
        <v>166.09399999999999</v>
      </c>
      <c r="F51" s="73">
        <v>6.3E-2</v>
      </c>
      <c r="G51" s="17">
        <f t="shared" ref="G51:G57" si="7">IF(D51=0,0,E51/D51*100)</f>
        <v>93.406216433564467</v>
      </c>
    </row>
    <row r="52" spans="1:7" s="5" customFormat="1" ht="21.75" customHeight="1" x14ac:dyDescent="0.2">
      <c r="A52" s="64"/>
      <c r="B52" s="44" t="s">
        <v>12</v>
      </c>
      <c r="C52" s="47">
        <v>13.02</v>
      </c>
      <c r="D52" s="47">
        <v>6.4820000000000002</v>
      </c>
      <c r="E52" s="46">
        <v>0.55300000000000005</v>
      </c>
      <c r="F52" s="73">
        <f t="shared" ref="F52:F58" si="8">E52-D52</f>
        <v>-5.9290000000000003</v>
      </c>
      <c r="G52" s="17">
        <f t="shared" si="7"/>
        <v>8.5313174946004331</v>
      </c>
    </row>
    <row r="53" spans="1:7" s="5" customFormat="1" ht="22.5" customHeight="1" x14ac:dyDescent="0.2">
      <c r="A53" s="64"/>
      <c r="B53" s="44" t="s">
        <v>22</v>
      </c>
      <c r="C53" s="47">
        <v>15.343</v>
      </c>
      <c r="D53" s="47">
        <v>8.0670000000000002</v>
      </c>
      <c r="E53" s="46">
        <v>1.7270000000000001</v>
      </c>
      <c r="F53" s="73">
        <f t="shared" si="8"/>
        <v>-6.34</v>
      </c>
      <c r="G53" s="17">
        <f t="shared" si="7"/>
        <v>21.408206272468082</v>
      </c>
    </row>
    <row r="54" spans="1:7" s="50" customFormat="1" ht="21.75" customHeight="1" x14ac:dyDescent="0.2">
      <c r="A54" s="64" t="s">
        <v>55</v>
      </c>
      <c r="B54" s="44" t="s">
        <v>54</v>
      </c>
      <c r="C54" s="47">
        <v>80</v>
      </c>
      <c r="D54" s="47">
        <v>0</v>
      </c>
      <c r="E54" s="46">
        <v>0</v>
      </c>
      <c r="F54" s="73">
        <f t="shared" si="8"/>
        <v>0</v>
      </c>
      <c r="G54" s="17">
        <f t="shared" si="7"/>
        <v>0</v>
      </c>
    </row>
    <row r="55" spans="1:7" ht="42" customHeight="1" x14ac:dyDescent="0.2">
      <c r="A55" s="61" t="s">
        <v>52</v>
      </c>
      <c r="B55" s="45" t="s">
        <v>29</v>
      </c>
      <c r="C55" s="16">
        <v>325</v>
      </c>
      <c r="D55" s="16">
        <v>0</v>
      </c>
      <c r="E55" s="16">
        <v>0</v>
      </c>
      <c r="F55" s="73">
        <f t="shared" si="8"/>
        <v>0</v>
      </c>
      <c r="G55" s="17">
        <f t="shared" si="7"/>
        <v>0</v>
      </c>
    </row>
    <row r="56" spans="1:7" ht="42.75" customHeight="1" x14ac:dyDescent="0.2">
      <c r="A56" s="61" t="s">
        <v>28</v>
      </c>
      <c r="B56" s="45" t="s">
        <v>51</v>
      </c>
      <c r="C56" s="16">
        <v>75</v>
      </c>
      <c r="D56" s="16">
        <v>25</v>
      </c>
      <c r="E56" s="16">
        <v>21.667999999999999</v>
      </c>
      <c r="F56" s="73">
        <f t="shared" si="8"/>
        <v>-3.3320000000000007</v>
      </c>
      <c r="G56" s="17">
        <f t="shared" si="7"/>
        <v>86.671999999999997</v>
      </c>
    </row>
    <row r="57" spans="1:7" ht="21.75" customHeight="1" x14ac:dyDescent="0.2">
      <c r="A57" s="61" t="s">
        <v>79</v>
      </c>
      <c r="B57" s="44" t="s">
        <v>80</v>
      </c>
      <c r="C57" s="16">
        <v>808.02200000000005</v>
      </c>
      <c r="D57" s="16">
        <v>183.35</v>
      </c>
      <c r="E57" s="16">
        <v>182.577</v>
      </c>
      <c r="F57" s="73">
        <f t="shared" si="8"/>
        <v>-0.77299999999999613</v>
      </c>
      <c r="G57" s="17">
        <f t="shared" si="7"/>
        <v>99.578401963457878</v>
      </c>
    </row>
    <row r="58" spans="1:7" x14ac:dyDescent="0.2">
      <c r="A58" s="11" t="s">
        <v>30</v>
      </c>
      <c r="B58" s="54" t="s">
        <v>40</v>
      </c>
      <c r="C58" s="39">
        <f>C60+C61+C62</f>
        <v>5042.768</v>
      </c>
      <c r="D58" s="39">
        <f>D60+D61+D62</f>
        <v>1660.82</v>
      </c>
      <c r="E58" s="39">
        <f>E60+E61+E62</f>
        <v>1640.7719999999999</v>
      </c>
      <c r="F58" s="72">
        <f t="shared" si="8"/>
        <v>-20.048000000000002</v>
      </c>
      <c r="G58" s="40">
        <f>E58/D58*100</f>
        <v>98.792885442130995</v>
      </c>
    </row>
    <row r="59" spans="1:7" x14ac:dyDescent="0.2">
      <c r="A59" s="14"/>
      <c r="B59" s="9" t="s">
        <v>8</v>
      </c>
      <c r="C59" s="85"/>
      <c r="D59" s="85"/>
      <c r="E59" s="85"/>
      <c r="F59" s="77"/>
      <c r="G59" s="51"/>
    </row>
    <row r="60" spans="1:7" ht="21.75" customHeight="1" x14ac:dyDescent="0.2">
      <c r="A60" s="14"/>
      <c r="B60" s="9" t="s">
        <v>9</v>
      </c>
      <c r="C60" s="16">
        <v>4243.4350000000004</v>
      </c>
      <c r="D60" s="16">
        <v>1388.489</v>
      </c>
      <c r="E60" s="16">
        <v>1387.2619999999999</v>
      </c>
      <c r="F60" s="73">
        <f>E60-D60</f>
        <v>-1.2270000000000891</v>
      </c>
      <c r="G60" s="17">
        <f>IF(D60=0,0,E60/D60*100)</f>
        <v>99.911630556669877</v>
      </c>
    </row>
    <row r="61" spans="1:7" ht="21" customHeight="1" x14ac:dyDescent="0.2">
      <c r="A61" s="14"/>
      <c r="B61" s="9" t="s">
        <v>12</v>
      </c>
      <c r="C61" s="16">
        <v>334.79399999999998</v>
      </c>
      <c r="D61" s="16">
        <v>145.78200000000001</v>
      </c>
      <c r="E61" s="16">
        <v>136.31299999999999</v>
      </c>
      <c r="F61" s="73">
        <f>E61-D61</f>
        <v>-9.4690000000000225</v>
      </c>
      <c r="G61" s="17">
        <f>IF(D61=0,0,E61/D61*100)</f>
        <v>93.504685077718776</v>
      </c>
    </row>
    <row r="62" spans="1:7" ht="19.5" customHeight="1" x14ac:dyDescent="0.2">
      <c r="A62" s="14"/>
      <c r="B62" s="9" t="s">
        <v>22</v>
      </c>
      <c r="C62" s="16">
        <v>464.53899999999999</v>
      </c>
      <c r="D62" s="16">
        <v>126.54900000000001</v>
      </c>
      <c r="E62" s="16">
        <v>117.197</v>
      </c>
      <c r="F62" s="73">
        <f>E62-D62</f>
        <v>-9.3520000000000039</v>
      </c>
      <c r="G62" s="17">
        <f>IF(D62=0,0,E62/D62*100)</f>
        <v>92.609977162996145</v>
      </c>
    </row>
    <row r="63" spans="1:7" x14ac:dyDescent="0.2">
      <c r="A63" s="11" t="s">
        <v>31</v>
      </c>
      <c r="B63" s="54" t="s">
        <v>43</v>
      </c>
      <c r="C63" s="39">
        <f>C65+C66+C67</f>
        <v>2048.9110000000001</v>
      </c>
      <c r="D63" s="39">
        <f>D65+D66+D67</f>
        <v>613.92199999999991</v>
      </c>
      <c r="E63" s="39">
        <f>E65+E66+E67</f>
        <v>585.07500000000005</v>
      </c>
      <c r="F63" s="72">
        <f>E63-D63</f>
        <v>-28.846999999999866</v>
      </c>
      <c r="G63" s="40">
        <f>E63/D63*100</f>
        <v>95.301194614299561</v>
      </c>
    </row>
    <row r="64" spans="1:7" x14ac:dyDescent="0.2">
      <c r="A64" s="14"/>
      <c r="B64" s="9" t="s">
        <v>8</v>
      </c>
      <c r="C64" s="85"/>
      <c r="D64" s="85"/>
      <c r="E64" s="85"/>
      <c r="F64" s="77"/>
      <c r="G64" s="51"/>
    </row>
    <row r="65" spans="1:9" ht="19.5" customHeight="1" x14ac:dyDescent="0.2">
      <c r="A65" s="14"/>
      <c r="B65" s="9" t="s">
        <v>9</v>
      </c>
      <c r="C65" s="16">
        <v>1659.338</v>
      </c>
      <c r="D65" s="16">
        <v>552.84100000000001</v>
      </c>
      <c r="E65" s="16">
        <v>552.17700000000002</v>
      </c>
      <c r="F65" s="73">
        <f t="shared" ref="F65:F76" si="9">E65-D65</f>
        <v>-0.66399999999998727</v>
      </c>
      <c r="G65" s="17">
        <f>IF(D65=0,0,E65/D65*100)</f>
        <v>99.879893133830521</v>
      </c>
    </row>
    <row r="66" spans="1:9" ht="21" customHeight="1" x14ac:dyDescent="0.2">
      <c r="A66" s="14"/>
      <c r="B66" s="9" t="s">
        <v>12</v>
      </c>
      <c r="C66" s="16">
        <v>94.817999999999998</v>
      </c>
      <c r="D66" s="16">
        <v>23.597999999999999</v>
      </c>
      <c r="E66" s="16">
        <v>1.573</v>
      </c>
      <c r="F66" s="73">
        <f t="shared" si="9"/>
        <v>-22.024999999999999</v>
      </c>
      <c r="G66" s="17">
        <f>IF(D66=0,0,E66/D66*100)</f>
        <v>6.665819137215018</v>
      </c>
    </row>
    <row r="67" spans="1:9" ht="18" customHeight="1" x14ac:dyDescent="0.2">
      <c r="A67" s="14"/>
      <c r="B67" s="9" t="s">
        <v>22</v>
      </c>
      <c r="C67" s="16">
        <v>294.755</v>
      </c>
      <c r="D67" s="16">
        <v>37.482999999999997</v>
      </c>
      <c r="E67" s="16">
        <v>31.324999999999999</v>
      </c>
      <c r="F67" s="73">
        <f t="shared" si="9"/>
        <v>-6.1579999999999977</v>
      </c>
      <c r="G67" s="17">
        <f>IF(D67=0,0,E67/D67*100)</f>
        <v>83.571218952591835</v>
      </c>
    </row>
    <row r="68" spans="1:9" s="98" customFormat="1" ht="15.75" customHeight="1" x14ac:dyDescent="0.2">
      <c r="A68" s="31" t="s">
        <v>32</v>
      </c>
      <c r="B68" s="32" t="s">
        <v>16</v>
      </c>
      <c r="C68" s="99">
        <v>1535.383</v>
      </c>
      <c r="D68" s="99">
        <v>456.56200000000001</v>
      </c>
      <c r="E68" s="99">
        <v>434.34500000000003</v>
      </c>
      <c r="F68" s="76">
        <f t="shared" si="9"/>
        <v>-22.216999999999985</v>
      </c>
      <c r="G68" s="33">
        <f>IF(D68=0,0,E68/D68*100)</f>
        <v>95.133848195863862</v>
      </c>
    </row>
    <row r="69" spans="1:9" s="98" customFormat="1" ht="16.5" customHeight="1" x14ac:dyDescent="0.2">
      <c r="A69" s="31" t="s">
        <v>33</v>
      </c>
      <c r="B69" s="32" t="s">
        <v>17</v>
      </c>
      <c r="C69" s="99">
        <v>513.52800000000002</v>
      </c>
      <c r="D69" s="99">
        <v>157.36000000000001</v>
      </c>
      <c r="E69" s="99">
        <v>150.72999999999999</v>
      </c>
      <c r="F69" s="76">
        <f t="shared" si="9"/>
        <v>-6.6300000000000239</v>
      </c>
      <c r="G69" s="33">
        <f>IF(D69=0,0,E69/D69*100)</f>
        <v>95.786731062531757</v>
      </c>
    </row>
    <row r="70" spans="1:9" ht="17.25" customHeight="1" x14ac:dyDescent="0.2">
      <c r="A70" s="11" t="s">
        <v>34</v>
      </c>
      <c r="B70" s="24" t="s">
        <v>44</v>
      </c>
      <c r="C70" s="39">
        <f>C71+C72+C73</f>
        <v>8817.0560000000005</v>
      </c>
      <c r="D70" s="39">
        <f>D71+D72+D73</f>
        <v>2817.9139999999998</v>
      </c>
      <c r="E70" s="39">
        <f>E71+E72+E73</f>
        <v>2692.4809999999998</v>
      </c>
      <c r="F70" s="72">
        <f t="shared" si="9"/>
        <v>-125.43299999999999</v>
      </c>
      <c r="G70" s="40">
        <f>E70/D70*100</f>
        <v>95.548728598530687</v>
      </c>
    </row>
    <row r="71" spans="1:9" s="70" customFormat="1" ht="21" customHeight="1" x14ac:dyDescent="0.2">
      <c r="A71" s="61" t="s">
        <v>87</v>
      </c>
      <c r="B71" s="69" t="s">
        <v>88</v>
      </c>
      <c r="C71" s="46">
        <v>120</v>
      </c>
      <c r="D71" s="46">
        <v>0</v>
      </c>
      <c r="E71" s="46">
        <v>0</v>
      </c>
      <c r="F71" s="73">
        <f>E71-D71</f>
        <v>0</v>
      </c>
      <c r="G71" s="17">
        <f t="shared" ref="G71:G79" si="10">IF(D71=0,0,E71/D71*100)</f>
        <v>0</v>
      </c>
    </row>
    <row r="72" spans="1:9" s="5" customFormat="1" ht="19.5" customHeight="1" x14ac:dyDescent="0.2">
      <c r="A72" s="61" t="s">
        <v>67</v>
      </c>
      <c r="B72" s="69" t="s">
        <v>68</v>
      </c>
      <c r="C72" s="46">
        <v>1961.9559999999999</v>
      </c>
      <c r="D72" s="46">
        <v>1202.7080000000001</v>
      </c>
      <c r="E72" s="46">
        <v>1185.607</v>
      </c>
      <c r="F72" s="73">
        <f t="shared" si="9"/>
        <v>-17.101000000000113</v>
      </c>
      <c r="G72" s="17">
        <f t="shared" si="10"/>
        <v>98.578125363762439</v>
      </c>
    </row>
    <row r="73" spans="1:9" ht="19.5" customHeight="1" x14ac:dyDescent="0.2">
      <c r="A73" s="61" t="s">
        <v>56</v>
      </c>
      <c r="B73" s="44" t="s">
        <v>57</v>
      </c>
      <c r="C73" s="46">
        <v>6735.1</v>
      </c>
      <c r="D73" s="46">
        <v>1615.2059999999999</v>
      </c>
      <c r="E73" s="46">
        <v>1506.874</v>
      </c>
      <c r="F73" s="73">
        <f t="shared" si="9"/>
        <v>-108.33199999999988</v>
      </c>
      <c r="G73" s="17">
        <f t="shared" si="10"/>
        <v>93.292991729847472</v>
      </c>
    </row>
    <row r="74" spans="1:9" ht="18.75" customHeight="1" x14ac:dyDescent="0.2">
      <c r="A74" s="67" t="s">
        <v>104</v>
      </c>
      <c r="B74" s="55" t="s">
        <v>105</v>
      </c>
      <c r="C74" s="19">
        <f>C75</f>
        <v>49</v>
      </c>
      <c r="D74" s="19">
        <f>D75</f>
        <v>0</v>
      </c>
      <c r="E74" s="19">
        <f>E75</f>
        <v>0</v>
      </c>
      <c r="F74" s="74">
        <f>E74-D74</f>
        <v>0</v>
      </c>
      <c r="G74" s="17">
        <f>IF(D74=0,0,E74/D74*100)</f>
        <v>0</v>
      </c>
    </row>
    <row r="75" spans="1:9" s="5" customFormat="1" ht="28.5" customHeight="1" x14ac:dyDescent="0.2">
      <c r="A75" s="61" t="s">
        <v>106</v>
      </c>
      <c r="B75" s="9" t="s">
        <v>107</v>
      </c>
      <c r="C75" s="16">
        <v>49</v>
      </c>
      <c r="D75" s="16">
        <v>0</v>
      </c>
      <c r="E75" s="16">
        <v>0</v>
      </c>
      <c r="F75" s="73">
        <f>E75-D75</f>
        <v>0</v>
      </c>
      <c r="G75" s="17">
        <f>IF(D75=0,0,E75/D75*100)</f>
        <v>0</v>
      </c>
    </row>
    <row r="76" spans="1:9" ht="18.75" customHeight="1" x14ac:dyDescent="0.2">
      <c r="A76" s="67" t="s">
        <v>58</v>
      </c>
      <c r="B76" s="55" t="s">
        <v>59</v>
      </c>
      <c r="C76" s="19">
        <f>C77</f>
        <v>6962.9</v>
      </c>
      <c r="D76" s="19">
        <f>D77</f>
        <v>95.265000000000001</v>
      </c>
      <c r="E76" s="19">
        <f>E77</f>
        <v>94.421999999999997</v>
      </c>
      <c r="F76" s="74">
        <f t="shared" si="9"/>
        <v>-0.84300000000000352</v>
      </c>
      <c r="G76" s="17">
        <f t="shared" si="10"/>
        <v>99.115099984254442</v>
      </c>
    </row>
    <row r="77" spans="1:9" s="5" customFormat="1" ht="28.5" customHeight="1" x14ac:dyDescent="0.2">
      <c r="A77" s="61" t="s">
        <v>69</v>
      </c>
      <c r="B77" s="9" t="s">
        <v>60</v>
      </c>
      <c r="C77" s="16">
        <v>6962.9</v>
      </c>
      <c r="D77" s="16">
        <v>95.265000000000001</v>
      </c>
      <c r="E77" s="16">
        <v>94.421999999999997</v>
      </c>
      <c r="F77" s="73">
        <f>E77-D77</f>
        <v>-0.84300000000000352</v>
      </c>
      <c r="G77" s="17">
        <f t="shared" si="10"/>
        <v>99.115099984254442</v>
      </c>
    </row>
    <row r="78" spans="1:9" s="5" customFormat="1" ht="20.25" customHeight="1" x14ac:dyDescent="0.2">
      <c r="A78" s="57" t="s">
        <v>61</v>
      </c>
      <c r="B78" s="18" t="s">
        <v>62</v>
      </c>
      <c r="C78" s="19">
        <v>37.326000000000001</v>
      </c>
      <c r="D78" s="19">
        <v>0</v>
      </c>
      <c r="E78" s="19">
        <v>0</v>
      </c>
      <c r="F78" s="74">
        <f>E78-D78</f>
        <v>0</v>
      </c>
      <c r="G78" s="17">
        <f t="shared" si="10"/>
        <v>0</v>
      </c>
    </row>
    <row r="79" spans="1:9" ht="17.25" customHeight="1" x14ac:dyDescent="0.2">
      <c r="A79" s="57" t="s">
        <v>97</v>
      </c>
      <c r="B79" s="18" t="s">
        <v>98</v>
      </c>
      <c r="C79" s="19">
        <v>1700</v>
      </c>
      <c r="D79" s="19">
        <v>12.648</v>
      </c>
      <c r="E79" s="19">
        <v>0</v>
      </c>
      <c r="F79" s="74">
        <f>E79-D79</f>
        <v>-12.648</v>
      </c>
      <c r="G79" s="17">
        <f t="shared" si="10"/>
        <v>0</v>
      </c>
      <c r="I79" s="4"/>
    </row>
    <row r="80" spans="1:9" ht="21" customHeight="1" x14ac:dyDescent="0.2">
      <c r="A80" s="118" t="s">
        <v>1</v>
      </c>
      <c r="B80" s="119"/>
      <c r="C80" s="26">
        <f>C9+C14+C27+C39+C58+C63+C70+C76+C78+C79+C74</f>
        <v>179914.21299999999</v>
      </c>
      <c r="D80" s="26">
        <f>D9+D14+D27+D39+D58+D63+D70+D76+D78+D79+D74</f>
        <v>53566.43499999999</v>
      </c>
      <c r="E80" s="26">
        <f>E9+E14+E27+E39+E58+E63+E70+E76+E78+E79+E74</f>
        <v>49931.474999999991</v>
      </c>
      <c r="F80" s="27">
        <f>E80-D80</f>
        <v>-3634.9599999999991</v>
      </c>
      <c r="G80" s="13">
        <f>E80/D80*100</f>
        <v>93.214108797794736</v>
      </c>
    </row>
    <row r="81" spans="1:7" ht="19.5" customHeight="1" x14ac:dyDescent="0.2">
      <c r="A81" s="25"/>
      <c r="B81" s="38" t="s">
        <v>6</v>
      </c>
      <c r="C81" s="52"/>
      <c r="D81" s="52"/>
      <c r="E81" s="52"/>
      <c r="F81" s="52"/>
      <c r="G81" s="53"/>
    </row>
    <row r="82" spans="1:7" ht="15.75" x14ac:dyDescent="0.2">
      <c r="A82" s="22"/>
      <c r="B82" s="28" t="s">
        <v>3</v>
      </c>
      <c r="C82" s="29">
        <f>SUM(C83:C86)</f>
        <v>3798.6</v>
      </c>
      <c r="D82" s="29">
        <f>SUM(D83:D86)</f>
        <v>1393.223</v>
      </c>
      <c r="E82" s="29">
        <f>SUM(E83:E86)</f>
        <v>980.33799999999997</v>
      </c>
      <c r="F82" s="105">
        <f t="shared" ref="F82:F88" si="11">E82-D82</f>
        <v>-412.88499999999999</v>
      </c>
      <c r="G82" s="107">
        <f>E82/D82*100</f>
        <v>70.364758549062131</v>
      </c>
    </row>
    <row r="83" spans="1:7" ht="18.75" customHeight="1" x14ac:dyDescent="0.2">
      <c r="A83" s="22" t="s">
        <v>20</v>
      </c>
      <c r="B83" s="9" t="s">
        <v>41</v>
      </c>
      <c r="C83" s="100">
        <v>26</v>
      </c>
      <c r="D83" s="100">
        <v>8.6669999999999998</v>
      </c>
      <c r="E83" s="100">
        <v>6.0000000000000001E-3</v>
      </c>
      <c r="F83" s="101">
        <f t="shared" si="11"/>
        <v>-8.6609999999999996</v>
      </c>
      <c r="G83" s="17">
        <f>IF(D83=0,0,E83/D83*100)</f>
        <v>6.9228106611284188E-2</v>
      </c>
    </row>
    <row r="84" spans="1:7" ht="18" customHeight="1" x14ac:dyDescent="0.2">
      <c r="A84" s="22" t="s">
        <v>19</v>
      </c>
      <c r="B84" s="9" t="s">
        <v>2</v>
      </c>
      <c r="C84" s="23">
        <v>3745.6</v>
      </c>
      <c r="D84" s="23">
        <v>1255.2</v>
      </c>
      <c r="E84" s="23">
        <v>854.38800000000003</v>
      </c>
      <c r="F84" s="78">
        <f t="shared" si="11"/>
        <v>-400.81200000000001</v>
      </c>
      <c r="G84" s="17">
        <f>IF(D84=0,0,E84/D84*100)</f>
        <v>68.067877629063105</v>
      </c>
    </row>
    <row r="85" spans="1:7" ht="20.25" customHeight="1" x14ac:dyDescent="0.2">
      <c r="A85" s="22" t="s">
        <v>27</v>
      </c>
      <c r="B85" s="9" t="s">
        <v>39</v>
      </c>
      <c r="C85" s="23">
        <v>27</v>
      </c>
      <c r="D85" s="23">
        <v>9</v>
      </c>
      <c r="E85" s="23">
        <v>5.5880000000000001</v>
      </c>
      <c r="F85" s="78">
        <f>E85-D85</f>
        <v>-3.4119999999999999</v>
      </c>
      <c r="G85" s="17">
        <f>IF(D85=0,0,E85/D85*100)</f>
        <v>62.088888888888896</v>
      </c>
    </row>
    <row r="86" spans="1:7" ht="20.25" customHeight="1" x14ac:dyDescent="0.2">
      <c r="A86" s="22" t="s">
        <v>30</v>
      </c>
      <c r="B86" s="9" t="s">
        <v>99</v>
      </c>
      <c r="C86" s="23">
        <v>0</v>
      </c>
      <c r="D86" s="23">
        <v>120.35599999999999</v>
      </c>
      <c r="E86" s="23">
        <v>120.35599999999999</v>
      </c>
      <c r="F86" s="78">
        <f>E86-D86</f>
        <v>0</v>
      </c>
      <c r="G86" s="17">
        <f>IF(D86=0,0,E86/D86*100)</f>
        <v>100</v>
      </c>
    </row>
    <row r="87" spans="1:7" ht="19.5" customHeight="1" x14ac:dyDescent="0.2">
      <c r="A87" s="22"/>
      <c r="B87" s="28" t="s">
        <v>11</v>
      </c>
      <c r="C87" s="29">
        <f>SUM(C88:C101)</f>
        <v>30123.792999999998</v>
      </c>
      <c r="D87" s="29">
        <f>SUM(D88:D101)</f>
        <v>5634.3259999999991</v>
      </c>
      <c r="E87" s="29">
        <f>SUM(E88:E101)</f>
        <v>3055.1170000000002</v>
      </c>
      <c r="F87" s="105">
        <f t="shared" si="11"/>
        <v>-2579.2089999999989</v>
      </c>
      <c r="G87" s="107">
        <f>E87/D87*100</f>
        <v>54.223291304053056</v>
      </c>
    </row>
    <row r="88" spans="1:7" s="36" customFormat="1" ht="19.5" customHeight="1" x14ac:dyDescent="0.2">
      <c r="A88" s="109" t="s">
        <v>20</v>
      </c>
      <c r="B88" s="102" t="s">
        <v>38</v>
      </c>
      <c r="C88" s="59">
        <v>45.997</v>
      </c>
      <c r="D88" s="59">
        <v>45.997</v>
      </c>
      <c r="E88" s="108">
        <v>45.997</v>
      </c>
      <c r="F88" s="79">
        <f t="shared" si="11"/>
        <v>0</v>
      </c>
      <c r="G88" s="30">
        <f>IF(D88=0,0,E88/D88*100)</f>
        <v>100</v>
      </c>
    </row>
    <row r="89" spans="1:7" s="36" customFormat="1" ht="17.25" customHeight="1" x14ac:dyDescent="0.2">
      <c r="A89" s="110" t="s">
        <v>19</v>
      </c>
      <c r="B89" s="58" t="s">
        <v>2</v>
      </c>
      <c r="C89" s="59">
        <v>8403.39</v>
      </c>
      <c r="D89" s="59">
        <v>90.403000000000006</v>
      </c>
      <c r="E89" s="108">
        <v>90.402000000000001</v>
      </c>
      <c r="F89" s="79">
        <f t="shared" ref="F89:F106" si="12">E89-D89</f>
        <v>-1.0000000000047748E-3</v>
      </c>
      <c r="G89" s="30">
        <f t="shared" ref="G89:G103" si="13">IF(D89=0,0,E89/D89*100)</f>
        <v>99.998893842018504</v>
      </c>
    </row>
    <row r="90" spans="1:7" s="36" customFormat="1" ht="17.25" customHeight="1" x14ac:dyDescent="0.2">
      <c r="A90" s="110" t="s">
        <v>25</v>
      </c>
      <c r="B90" s="58" t="s">
        <v>112</v>
      </c>
      <c r="C90" s="59">
        <v>1089.6949999999999</v>
      </c>
      <c r="D90" s="59">
        <v>1007.343</v>
      </c>
      <c r="E90" s="108">
        <v>1005.204</v>
      </c>
      <c r="F90" s="79">
        <f t="shared" si="12"/>
        <v>-2.13900000000001</v>
      </c>
      <c r="G90" s="30">
        <f t="shared" si="13"/>
        <v>99.787659218359579</v>
      </c>
    </row>
    <row r="91" spans="1:7" s="36" customFormat="1" ht="17.25" customHeight="1" x14ac:dyDescent="0.2">
      <c r="A91" s="110" t="s">
        <v>27</v>
      </c>
      <c r="B91" s="58" t="s">
        <v>39</v>
      </c>
      <c r="C91" s="59">
        <v>53.328000000000003</v>
      </c>
      <c r="D91" s="59">
        <v>53.328000000000003</v>
      </c>
      <c r="E91" s="108">
        <v>53.328000000000003</v>
      </c>
      <c r="F91" s="79">
        <f>E91-D91</f>
        <v>0</v>
      </c>
      <c r="G91" s="30">
        <f>IF(D91=0,0,E91/D91*100)</f>
        <v>100</v>
      </c>
    </row>
    <row r="92" spans="1:7" s="36" customFormat="1" ht="21" customHeight="1" x14ac:dyDescent="0.2">
      <c r="A92" s="109" t="s">
        <v>67</v>
      </c>
      <c r="B92" s="18" t="s">
        <v>68</v>
      </c>
      <c r="C92" s="59">
        <v>6555.5870000000004</v>
      </c>
      <c r="D92" s="59">
        <v>0</v>
      </c>
      <c r="E92" s="59">
        <v>0</v>
      </c>
      <c r="F92" s="79">
        <f t="shared" si="12"/>
        <v>0</v>
      </c>
      <c r="G92" s="30">
        <f t="shared" si="13"/>
        <v>0</v>
      </c>
    </row>
    <row r="93" spans="1:7" s="36" customFormat="1" ht="21" customHeight="1" x14ac:dyDescent="0.2">
      <c r="A93" s="109" t="s">
        <v>56</v>
      </c>
      <c r="B93" s="18" t="s">
        <v>57</v>
      </c>
      <c r="C93" s="59">
        <v>322</v>
      </c>
      <c r="D93" s="59">
        <v>22.68</v>
      </c>
      <c r="E93" s="59">
        <v>22.68</v>
      </c>
      <c r="F93" s="79">
        <f>E93-D93</f>
        <v>0</v>
      </c>
      <c r="G93" s="30">
        <f>IF(D93=0,0,E93/D93*100)</f>
        <v>100</v>
      </c>
    </row>
    <row r="94" spans="1:7" ht="19.5" customHeight="1" x14ac:dyDescent="0.2">
      <c r="A94" s="109" t="s">
        <v>63</v>
      </c>
      <c r="B94" s="71" t="s">
        <v>64</v>
      </c>
      <c r="C94" s="19">
        <v>724.03399999999999</v>
      </c>
      <c r="D94" s="19">
        <v>16.163</v>
      </c>
      <c r="E94" s="19">
        <v>16.161999999999999</v>
      </c>
      <c r="F94" s="79">
        <f t="shared" si="12"/>
        <v>-1.0000000000012221E-3</v>
      </c>
      <c r="G94" s="30">
        <f t="shared" si="13"/>
        <v>99.993813029759309</v>
      </c>
    </row>
    <row r="95" spans="1:7" ht="21.75" customHeight="1" x14ac:dyDescent="0.2">
      <c r="A95" s="109" t="s">
        <v>71</v>
      </c>
      <c r="B95" s="71" t="s">
        <v>72</v>
      </c>
      <c r="C95" s="19">
        <v>3300</v>
      </c>
      <c r="D95" s="19">
        <v>1454.7950000000001</v>
      </c>
      <c r="E95" s="19">
        <v>1454.7950000000001</v>
      </c>
      <c r="F95" s="79">
        <f t="shared" si="12"/>
        <v>0</v>
      </c>
      <c r="G95" s="30">
        <f t="shared" si="13"/>
        <v>100</v>
      </c>
    </row>
    <row r="96" spans="1:7" ht="21" customHeight="1" x14ac:dyDescent="0.2">
      <c r="A96" s="109" t="s">
        <v>74</v>
      </c>
      <c r="B96" s="55" t="s">
        <v>77</v>
      </c>
      <c r="C96" s="19">
        <v>3215.3670000000002</v>
      </c>
      <c r="D96" s="19">
        <v>322.88200000000001</v>
      </c>
      <c r="E96" s="19">
        <v>262.35899999999998</v>
      </c>
      <c r="F96" s="79">
        <f t="shared" si="12"/>
        <v>-60.523000000000025</v>
      </c>
      <c r="G96" s="30">
        <f t="shared" si="13"/>
        <v>81.255381222861601</v>
      </c>
    </row>
    <row r="97" spans="1:7" ht="18.75" customHeight="1" x14ac:dyDescent="0.2">
      <c r="A97" s="109" t="s">
        <v>84</v>
      </c>
      <c r="B97" s="55" t="s">
        <v>85</v>
      </c>
      <c r="C97" s="19">
        <v>48</v>
      </c>
      <c r="D97" s="19">
        <v>0</v>
      </c>
      <c r="E97" s="19">
        <v>0</v>
      </c>
      <c r="F97" s="79">
        <f t="shared" si="12"/>
        <v>0</v>
      </c>
      <c r="G97" s="30">
        <f t="shared" si="13"/>
        <v>0</v>
      </c>
    </row>
    <row r="98" spans="1:7" ht="28.5" customHeight="1" x14ac:dyDescent="0.2">
      <c r="A98" s="109" t="s">
        <v>100</v>
      </c>
      <c r="B98" s="55" t="s">
        <v>101</v>
      </c>
      <c r="C98" s="19">
        <v>3686.1</v>
      </c>
      <c r="D98" s="19">
        <v>0</v>
      </c>
      <c r="E98" s="19">
        <v>0</v>
      </c>
      <c r="F98" s="79">
        <f t="shared" si="12"/>
        <v>0</v>
      </c>
      <c r="G98" s="30">
        <f t="shared" si="13"/>
        <v>0</v>
      </c>
    </row>
    <row r="99" spans="1:7" ht="28.5" customHeight="1" x14ac:dyDescent="0.2">
      <c r="A99" s="109" t="s">
        <v>110</v>
      </c>
      <c r="B99" s="55" t="s">
        <v>111</v>
      </c>
      <c r="C99" s="19">
        <v>2508.6</v>
      </c>
      <c r="D99" s="19">
        <v>2508.6</v>
      </c>
      <c r="E99" s="19">
        <v>0</v>
      </c>
      <c r="F99" s="79">
        <f>E99-D99</f>
        <v>-2508.6</v>
      </c>
      <c r="G99" s="30">
        <f>IF(D99=0,0,E99/D99*100)</f>
        <v>0</v>
      </c>
    </row>
    <row r="100" spans="1:7" ht="28.5" customHeight="1" x14ac:dyDescent="0.2">
      <c r="A100" s="109" t="s">
        <v>69</v>
      </c>
      <c r="B100" s="55" t="s">
        <v>60</v>
      </c>
      <c r="C100" s="19">
        <v>160</v>
      </c>
      <c r="D100" s="19">
        <v>100.44</v>
      </c>
      <c r="E100" s="19">
        <v>100.44</v>
      </c>
      <c r="F100" s="79">
        <f>E100-D100</f>
        <v>0</v>
      </c>
      <c r="G100" s="30">
        <f>IF(D100=0,0,E100/D100*100)</f>
        <v>100</v>
      </c>
    </row>
    <row r="101" spans="1:7" ht="22.9" customHeight="1" x14ac:dyDescent="0.2">
      <c r="A101" s="109" t="s">
        <v>108</v>
      </c>
      <c r="B101" s="55" t="s">
        <v>109</v>
      </c>
      <c r="C101" s="19">
        <v>11.695</v>
      </c>
      <c r="D101" s="19">
        <v>11.695</v>
      </c>
      <c r="E101" s="19">
        <v>3.75</v>
      </c>
      <c r="F101" s="79">
        <f>E101-D101</f>
        <v>-7.9450000000000003</v>
      </c>
      <c r="G101" s="30">
        <f>IF(D101=0,0,E101/D101*100)</f>
        <v>32.064985036340317</v>
      </c>
    </row>
    <row r="102" spans="1:7" ht="68.45" customHeight="1" x14ac:dyDescent="0.2">
      <c r="A102" s="57" t="s">
        <v>89</v>
      </c>
      <c r="B102" s="55" t="s">
        <v>90</v>
      </c>
      <c r="C102" s="19">
        <v>15</v>
      </c>
      <c r="D102" s="19">
        <v>4.8</v>
      </c>
      <c r="E102" s="19">
        <v>0</v>
      </c>
      <c r="F102" s="79">
        <f t="shared" si="12"/>
        <v>-4.8</v>
      </c>
      <c r="G102" s="30">
        <f t="shared" si="13"/>
        <v>0</v>
      </c>
    </row>
    <row r="103" spans="1:7" ht="17.25" customHeight="1" x14ac:dyDescent="0.2">
      <c r="A103" s="57" t="s">
        <v>65</v>
      </c>
      <c r="B103" s="71" t="s">
        <v>4</v>
      </c>
      <c r="C103" s="19">
        <v>33.6</v>
      </c>
      <c r="D103" s="19">
        <v>6.8</v>
      </c>
      <c r="E103" s="19">
        <v>0</v>
      </c>
      <c r="F103" s="79">
        <f t="shared" si="12"/>
        <v>-6.8</v>
      </c>
      <c r="G103" s="30">
        <f t="shared" si="13"/>
        <v>0</v>
      </c>
    </row>
    <row r="104" spans="1:7" ht="18.75" hidden="1" customHeight="1" x14ac:dyDescent="0.2">
      <c r="A104" s="14"/>
      <c r="B104" s="37"/>
      <c r="C104" s="90"/>
      <c r="D104" s="90"/>
      <c r="E104" s="90"/>
      <c r="F104" s="80">
        <f t="shared" si="12"/>
        <v>0</v>
      </c>
      <c r="G104" s="91">
        <f>IF(D104=0,0,E104/D104*100)</f>
        <v>0</v>
      </c>
    </row>
    <row r="105" spans="1:7" ht="18.600000000000001" customHeight="1" x14ac:dyDescent="0.2">
      <c r="A105" s="115" t="s">
        <v>5</v>
      </c>
      <c r="B105" s="115"/>
      <c r="C105" s="106">
        <f>C82+C87+C102+C103</f>
        <v>33970.992999999995</v>
      </c>
      <c r="D105" s="106">
        <f>D82+D87+D102+D103</f>
        <v>7039.1489999999994</v>
      </c>
      <c r="E105" s="106">
        <f>E82+E87+E102+E103</f>
        <v>4035.4549999999999</v>
      </c>
      <c r="F105" s="105">
        <f t="shared" si="12"/>
        <v>-3003.6939999999995</v>
      </c>
      <c r="G105" s="107">
        <f>E105/D105*100</f>
        <v>57.328733913715993</v>
      </c>
    </row>
    <row r="106" spans="1:7" ht="18.75" customHeight="1" x14ac:dyDescent="0.2">
      <c r="A106" s="117" t="s">
        <v>7</v>
      </c>
      <c r="B106" s="117"/>
      <c r="C106" s="26">
        <f>C80+C105</f>
        <v>213885.20599999998</v>
      </c>
      <c r="D106" s="26">
        <f>D80+D105</f>
        <v>60605.583999999988</v>
      </c>
      <c r="E106" s="26">
        <f>E80+E105</f>
        <v>53966.929999999993</v>
      </c>
      <c r="F106" s="27">
        <f t="shared" si="12"/>
        <v>-6638.653999999995</v>
      </c>
      <c r="G106" s="13">
        <f>E106/D106*100</f>
        <v>89.046134758803746</v>
      </c>
    </row>
    <row r="107" spans="1:7" ht="0.75" hidden="1" customHeight="1" x14ac:dyDescent="0.25">
      <c r="A107" s="1"/>
      <c r="B107" s="2"/>
      <c r="C107" s="92"/>
      <c r="D107" s="92"/>
      <c r="E107" s="92"/>
      <c r="F107" s="93"/>
      <c r="G107" s="92"/>
    </row>
    <row r="108" spans="1:7" ht="21.75" customHeight="1" x14ac:dyDescent="0.25">
      <c r="A108" s="8"/>
      <c r="B108" s="114"/>
      <c r="C108" s="114"/>
      <c r="D108" s="114"/>
      <c r="E108" s="114"/>
      <c r="F108" s="114"/>
      <c r="G108" s="114"/>
    </row>
    <row r="109" spans="1:7" ht="14.25" customHeight="1" x14ac:dyDescent="0.25">
      <c r="A109" s="8"/>
      <c r="B109" s="10" t="s">
        <v>18</v>
      </c>
      <c r="C109" s="94"/>
      <c r="D109" s="94"/>
      <c r="E109" s="8" t="s">
        <v>86</v>
      </c>
      <c r="F109" s="95"/>
      <c r="G109" s="95"/>
    </row>
    <row r="110" spans="1:7" ht="12" customHeight="1" x14ac:dyDescent="0.2">
      <c r="A110" s="6"/>
      <c r="B110" s="6"/>
    </row>
    <row r="111" spans="1:7" x14ac:dyDescent="0.2">
      <c r="A111" s="6"/>
      <c r="B111" s="48" t="s">
        <v>78</v>
      </c>
    </row>
    <row r="115" spans="3:5" x14ac:dyDescent="0.2">
      <c r="C115" s="103"/>
      <c r="D115" s="103"/>
      <c r="E115" s="103"/>
    </row>
  </sheetData>
  <customSheetViews>
    <customSheetView guid="{2C2CFF0B-8759-4E25-94E2-B667FE22E70B}" showRuler="0">
      <selection activeCell="A5" sqref="A5"/>
      <rowBreaks count="1" manualBreakCount="1">
        <brk id="53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1"/>
      <headerFooter alignWithMargins="0"/>
    </customSheetView>
    <customSheetView guid="{60B70A26-12E7-443E-83DE-AF94588CA160}" hiddenRows="1" showRuler="0" topLeftCell="A55">
      <selection activeCell="C88" sqref="C88"/>
      <rowBreaks count="1" manualBreakCount="1">
        <brk id="54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2"/>
      <headerFooter alignWithMargins="0"/>
    </customSheetView>
    <customSheetView guid="{356CC87D-C45A-423A-9572-F74069546E3E}" hiddenRows="1" showRuler="0">
      <selection activeCell="E6" sqref="E6:E7"/>
      <rowBreaks count="1" manualBreakCount="1">
        <brk id="53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3"/>
      <headerFooter alignWithMargins="0"/>
    </customSheetView>
  </customSheetViews>
  <mergeCells count="14">
    <mergeCell ref="B5:G5"/>
    <mergeCell ref="A4:G4"/>
    <mergeCell ref="A2:G2"/>
    <mergeCell ref="A3:G3"/>
    <mergeCell ref="B108:G108"/>
    <mergeCell ref="A105:B105"/>
    <mergeCell ref="A6:A7"/>
    <mergeCell ref="A106:B106"/>
    <mergeCell ref="A80:B80"/>
    <mergeCell ref="B6:B7"/>
    <mergeCell ref="C6:D6"/>
    <mergeCell ref="F6:F7"/>
    <mergeCell ref="G6:G7"/>
    <mergeCell ref="E6:E7"/>
  </mergeCells>
  <phoneticPr fontId="0" type="noConversion"/>
  <printOptions horizontalCentered="1"/>
  <pageMargins left="0.38" right="0.15748031496062992" top="0.5" bottom="0.17" header="0.51" footer="0.17"/>
  <pageSetup paperSize="9" scale="65" fitToHeight="2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</dc:creator>
  <cp:lastModifiedBy>финупр4</cp:lastModifiedBy>
  <cp:lastPrinted>2021-05-05T08:35:55Z</cp:lastPrinted>
  <dcterms:created xsi:type="dcterms:W3CDTF">2004-01-28T08:01:03Z</dcterms:created>
  <dcterms:modified xsi:type="dcterms:W3CDTF">2021-05-05T10:16:42Z</dcterms:modified>
</cp:coreProperties>
</file>