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иконком_квітень\Звіт про виконання бюджету Люботинської міської ТГ за І квартал 2021 року\"/>
    </mc:Choice>
  </mc:AlternateContent>
  <bookViews>
    <workbookView xWindow="-3495" yWindow="660" windowWidth="15180" windowHeight="6225"/>
  </bookViews>
  <sheets>
    <sheet name="1" sheetId="1" r:id="rId1"/>
  </sheets>
  <definedNames>
    <definedName name="Z_356CC87D_C45A_423A_9572_F74069546E3E_.wvu.Rows" localSheetId="0" hidden="1">'1'!#REF!,'1'!#REF!,'1'!#REF!</definedName>
    <definedName name="Z_60B70A26_12E7_443E_83DE_AF94588CA160_.wvu.Rows" localSheetId="0" hidden="1">'1'!#REF!,'1'!#REF!,'1'!#REF!</definedName>
    <definedName name="_xlnm.Print_Area" localSheetId="0">'1'!$A$1:$G$113</definedName>
  </definedNames>
  <calcPr calcId="152511"/>
  <customWorkbookViews>
    <customWorkbookView name="lena - Личное представление" guid="{2C2CFF0B-8759-4E25-94E2-B667FE22E70B}" mergeInterval="0" personalView="1" maximized="1" windowWidth="1276" windowHeight="822" activeSheetId="1"/>
    <customWorkbookView name="nataha - Личное представление" guid="{60B70A26-12E7-443E-83DE-AF94588CA160}" mergeInterval="0" personalView="1" maximized="1" windowWidth="1276" windowHeight="833" activeSheetId="1"/>
    <customWorkbookView name="lubow - Личное представление" guid="{356CC87D-C45A-423A-9572-F74069546E3E}" mergeInterval="0" personalView="1" maximized="1" windowWidth="1276" windowHeight="758" activeSheetId="1"/>
  </customWorkbookViews>
</workbook>
</file>

<file path=xl/calcChain.xml><?xml version="1.0" encoding="utf-8"?>
<calcChain xmlns="http://schemas.openxmlformats.org/spreadsheetml/2006/main">
  <c r="E63" i="1" l="1"/>
  <c r="E18" i="1"/>
  <c r="D89" i="1" l="1"/>
  <c r="E89" i="1"/>
  <c r="G89" i="1" s="1"/>
  <c r="C89" i="1"/>
  <c r="F93" i="1"/>
  <c r="G93" i="1"/>
  <c r="G90" i="1"/>
  <c r="F90" i="1"/>
  <c r="F101" i="1"/>
  <c r="G101" i="1"/>
  <c r="F103" i="1"/>
  <c r="G103" i="1"/>
  <c r="F102" i="1"/>
  <c r="G102" i="1"/>
  <c r="F95" i="1"/>
  <c r="G95" i="1"/>
  <c r="F88" i="1"/>
  <c r="D78" i="1"/>
  <c r="D11" i="1"/>
  <c r="G11" i="1" s="1"/>
  <c r="D16" i="1"/>
  <c r="D29" i="1"/>
  <c r="D46" i="1"/>
  <c r="D51" i="1"/>
  <c r="D41" i="1" s="1"/>
  <c r="D60" i="1"/>
  <c r="D65" i="1"/>
  <c r="D72" i="1"/>
  <c r="D76" i="1"/>
  <c r="E11" i="1"/>
  <c r="E16" i="1"/>
  <c r="E29" i="1"/>
  <c r="E46" i="1"/>
  <c r="G46" i="1" s="1"/>
  <c r="E51" i="1"/>
  <c r="E60" i="1"/>
  <c r="E65" i="1"/>
  <c r="E72" i="1"/>
  <c r="G72" i="1" s="1"/>
  <c r="E78" i="1"/>
  <c r="E76" i="1"/>
  <c r="F76" i="1" s="1"/>
  <c r="C78" i="1"/>
  <c r="C11" i="1"/>
  <c r="C16" i="1"/>
  <c r="C35" i="1"/>
  <c r="C29" i="1" s="1"/>
  <c r="C46" i="1"/>
  <c r="C51" i="1"/>
  <c r="C41" i="1" s="1"/>
  <c r="C60" i="1"/>
  <c r="C65" i="1"/>
  <c r="C72" i="1"/>
  <c r="C76" i="1"/>
  <c r="G77" i="1"/>
  <c r="F77" i="1"/>
  <c r="G76" i="1"/>
  <c r="G105" i="1"/>
  <c r="G104" i="1"/>
  <c r="G100" i="1"/>
  <c r="G99" i="1"/>
  <c r="G98" i="1"/>
  <c r="G97" i="1"/>
  <c r="G96" i="1"/>
  <c r="G94" i="1"/>
  <c r="G92" i="1"/>
  <c r="G91" i="1"/>
  <c r="G88" i="1"/>
  <c r="G87" i="1"/>
  <c r="G86" i="1"/>
  <c r="G85" i="1"/>
  <c r="G81" i="1"/>
  <c r="G80" i="1"/>
  <c r="G79" i="1"/>
  <c r="G78" i="1"/>
  <c r="G75" i="1"/>
  <c r="G74" i="1"/>
  <c r="G73" i="1"/>
  <c r="G71" i="1"/>
  <c r="G70" i="1"/>
  <c r="G69" i="1"/>
  <c r="G68" i="1"/>
  <c r="G67" i="1"/>
  <c r="G64" i="1"/>
  <c r="G62" i="1"/>
  <c r="G59" i="1"/>
  <c r="G58" i="1"/>
  <c r="G57" i="1"/>
  <c r="G56" i="1"/>
  <c r="G55" i="1"/>
  <c r="G54" i="1"/>
  <c r="G53" i="1"/>
  <c r="G50" i="1"/>
  <c r="G49" i="1"/>
  <c r="G48" i="1"/>
  <c r="G45" i="1"/>
  <c r="G44" i="1"/>
  <c r="G43" i="1"/>
  <c r="G42" i="1"/>
  <c r="G40" i="1"/>
  <c r="G39" i="1"/>
  <c r="G38" i="1"/>
  <c r="G36" i="1"/>
  <c r="G35" i="1"/>
  <c r="G34" i="1"/>
  <c r="G33" i="1"/>
  <c r="G32" i="1"/>
  <c r="G31" i="1"/>
  <c r="G15" i="1"/>
  <c r="G14" i="1"/>
  <c r="G13" i="1"/>
  <c r="G22" i="1"/>
  <c r="G21" i="1"/>
  <c r="G20" i="1"/>
  <c r="G19" i="1"/>
  <c r="G25" i="1"/>
  <c r="D24" i="1"/>
  <c r="E24" i="1"/>
  <c r="G24" i="1" s="1"/>
  <c r="D23" i="1"/>
  <c r="D27" i="1"/>
  <c r="G27" i="1" s="1"/>
  <c r="G28" i="1"/>
  <c r="F28" i="1"/>
  <c r="E27" i="1"/>
  <c r="F27" i="1" s="1"/>
  <c r="C27" i="1"/>
  <c r="C26" i="1"/>
  <c r="F38" i="1"/>
  <c r="E84" i="1"/>
  <c r="E107" i="1" s="1"/>
  <c r="C84" i="1"/>
  <c r="F104" i="1"/>
  <c r="F73" i="1"/>
  <c r="F100" i="1"/>
  <c r="F99" i="1"/>
  <c r="F98" i="1"/>
  <c r="F94" i="1"/>
  <c r="F92" i="1"/>
  <c r="F87" i="1"/>
  <c r="F42" i="1"/>
  <c r="G106" i="1"/>
  <c r="C24" i="1"/>
  <c r="C23" i="1" s="1"/>
  <c r="F45" i="1"/>
  <c r="F97" i="1"/>
  <c r="F78" i="1"/>
  <c r="F80" i="1"/>
  <c r="F44" i="1"/>
  <c r="F96" i="1"/>
  <c r="F43" i="1"/>
  <c r="F79" i="1"/>
  <c r="F57" i="1"/>
  <c r="F50" i="1"/>
  <c r="F49" i="1"/>
  <c r="F48" i="1"/>
  <c r="F56" i="1"/>
  <c r="F55" i="1"/>
  <c r="F54" i="1"/>
  <c r="F74" i="1"/>
  <c r="F106" i="1"/>
  <c r="F105" i="1"/>
  <c r="F91" i="1"/>
  <c r="F40" i="1"/>
  <c r="F59" i="1"/>
  <c r="F71" i="1"/>
  <c r="F70" i="1"/>
  <c r="F39" i="1"/>
  <c r="F25" i="1"/>
  <c r="F21" i="1"/>
  <c r="F34" i="1"/>
  <c r="F13" i="1"/>
  <c r="F14" i="1"/>
  <c r="F15" i="1"/>
  <c r="F19" i="1"/>
  <c r="F20" i="1"/>
  <c r="F22" i="1"/>
  <c r="F31" i="1"/>
  <c r="F32" i="1"/>
  <c r="F33" i="1"/>
  <c r="F35" i="1"/>
  <c r="F36" i="1"/>
  <c r="F75" i="1"/>
  <c r="F62" i="1"/>
  <c r="F64" i="1"/>
  <c r="F67" i="1"/>
  <c r="F68" i="1"/>
  <c r="F69" i="1"/>
  <c r="F81" i="1"/>
  <c r="F85" i="1"/>
  <c r="F86" i="1"/>
  <c r="F58" i="1"/>
  <c r="F89" i="1"/>
  <c r="F46" i="1"/>
  <c r="F29" i="1"/>
  <c r="F24" i="1"/>
  <c r="E26" i="1" l="1"/>
  <c r="D82" i="1"/>
  <c r="F11" i="1"/>
  <c r="F63" i="1"/>
  <c r="C107" i="1"/>
  <c r="D84" i="1"/>
  <c r="D107" i="1" s="1"/>
  <c r="G107" i="1" s="1"/>
  <c r="D26" i="1"/>
  <c r="G26" i="1" s="1"/>
  <c r="G51" i="1"/>
  <c r="F65" i="1"/>
  <c r="E41" i="1"/>
  <c r="G41" i="1" s="1"/>
  <c r="G29" i="1"/>
  <c r="F72" i="1"/>
  <c r="F41" i="1"/>
  <c r="C82" i="1"/>
  <c r="C108" i="1" s="1"/>
  <c r="F60" i="1"/>
  <c r="G60" i="1"/>
  <c r="F16" i="1"/>
  <c r="G16" i="1"/>
  <c r="G65" i="1"/>
  <c r="F51" i="1"/>
  <c r="F84" i="1"/>
  <c r="F18" i="1"/>
  <c r="E23" i="1"/>
  <c r="G18" i="1"/>
  <c r="G63" i="1"/>
  <c r="D108" i="1" l="1"/>
  <c r="G84" i="1"/>
  <c r="E82" i="1"/>
  <c r="E108" i="1" s="1"/>
  <c r="F107" i="1"/>
  <c r="F26" i="1"/>
  <c r="F23" i="1"/>
  <c r="G23" i="1"/>
  <c r="G82" i="1" l="1"/>
  <c r="F82" i="1"/>
  <c r="G108" i="1"/>
  <c r="F108" i="1"/>
</calcChain>
</file>

<file path=xl/sharedStrings.xml><?xml version="1.0" encoding="utf-8"?>
<sst xmlns="http://schemas.openxmlformats.org/spreadsheetml/2006/main" count="168" uniqueCount="119">
  <si>
    <t>Назва</t>
  </si>
  <si>
    <t xml:space="preserve"> ВСЬОГО видатків загального фонду</t>
  </si>
  <si>
    <t>Освіта</t>
  </si>
  <si>
    <t xml:space="preserve"> Власні надходження</t>
  </si>
  <si>
    <t>Охорона та раціональне використання природних ресурсів</t>
  </si>
  <si>
    <t xml:space="preserve"> ВСЬОГО видатків спеціального фонду</t>
  </si>
  <si>
    <t>Спеціальний фонд</t>
  </si>
  <si>
    <t>ВСЬОГО видатків загального і спеціального фонду</t>
  </si>
  <si>
    <t>в т.ч.</t>
  </si>
  <si>
    <t>заробітна плата з нарахуваннями</t>
  </si>
  <si>
    <t>продукти харчування</t>
  </si>
  <si>
    <t>медикаменти та перв"язувальні матеріали</t>
  </si>
  <si>
    <t>Відхилення +; -</t>
  </si>
  <si>
    <t>Бюджет розвитку</t>
  </si>
  <si>
    <t>оплата комунальних послуг та енергоносіїв</t>
  </si>
  <si>
    <t>% виконання</t>
  </si>
  <si>
    <t xml:space="preserve"> ВИДАТКИ</t>
  </si>
  <si>
    <t>соціальне забезпечення</t>
  </si>
  <si>
    <t>ДЮСШ</t>
  </si>
  <si>
    <t xml:space="preserve">КЗ-МЦ ФЗН «Спорт для всіх»  </t>
  </si>
  <si>
    <t>1000</t>
  </si>
  <si>
    <t>0100</t>
  </si>
  <si>
    <t>КПКВ</t>
  </si>
  <si>
    <t>інші видатки</t>
  </si>
  <si>
    <t xml:space="preserve">інші видатки </t>
  </si>
  <si>
    <t>в т.ч. видатки за рахунок освітньої субвенції:</t>
  </si>
  <si>
    <t>2000</t>
  </si>
  <si>
    <t>2010</t>
  </si>
  <si>
    <t>3000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</si>
  <si>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</si>
  <si>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</si>
  <si>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</si>
  <si>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5000</t>
  </si>
  <si>
    <t>5031</t>
  </si>
  <si>
    <t>5061</t>
  </si>
  <si>
    <t>6000</t>
  </si>
  <si>
    <t>Затверджено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</si>
  <si>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</si>
  <si>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</si>
  <si>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Державне управління</t>
  </si>
  <si>
    <t>Соціальний захист та соціальне забезпечення</t>
  </si>
  <si>
    <t>Культура і мистецтво</t>
  </si>
  <si>
    <t>Дежавне управління</t>
  </si>
  <si>
    <t>Загальний фонд</t>
  </si>
  <si>
    <t>Фізична культура і спорт</t>
  </si>
  <si>
    <t>Житлово - комунальне господарство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</si>
  <si>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</si>
  <si>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</si>
  <si>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2144</t>
  </si>
  <si>
    <t>Централізовані заходи з лікування хворих на цукровий та нецукровий діабет</t>
  </si>
  <si>
    <t>3032</t>
  </si>
  <si>
    <t>3033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</si>
  <si>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</si>
  <si>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3140</t>
  </si>
  <si>
    <t>3121</t>
  </si>
  <si>
    <t>Заходи державної політики з питань сім'ї</t>
  </si>
  <si>
    <t>3123</t>
  </si>
  <si>
    <t>6030</t>
  </si>
  <si>
    <t>Організація благоустрою населених пунктів</t>
  </si>
  <si>
    <t>7400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</si>
  <si>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</si>
  <si>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</si>
  <si>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</si>
  <si>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</si>
  <si>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7321</t>
  </si>
  <si>
    <t>Будівництво освітніх установ та закладів</t>
  </si>
  <si>
    <t>8311</t>
  </si>
  <si>
    <t>2111</t>
  </si>
  <si>
    <t>6013</t>
  </si>
  <si>
    <t>Забезпечення діяльності водопровідно-каналізаційного господарства</t>
  </si>
  <si>
    <t>7461</t>
  </si>
  <si>
    <t>КНП "ЦПМСД"</t>
  </si>
  <si>
    <t>7322</t>
  </si>
  <si>
    <t>Будівництво медичних установ та закладів</t>
  </si>
  <si>
    <t>КНП "Люботинська міська лікарня"</t>
  </si>
  <si>
    <t>7330</t>
  </si>
  <si>
    <t>3035</t>
  </si>
  <si>
    <t>Компенсаційні виплати за пільговий проїзд окремих категорій громадян на залізничному транспорті</t>
  </si>
  <si>
    <t>Будівництво інших об`єктів комунальної власності</t>
  </si>
  <si>
    <t>3242</t>
  </si>
  <si>
    <t>Інші заходи у сфері соціального захисту і соціального забезпечення</t>
  </si>
  <si>
    <t>3031</t>
  </si>
  <si>
    <t>Надання інших пільг окремим категоріям громадян відповідно до законодавства</t>
  </si>
  <si>
    <t>(тис.грн)</t>
  </si>
  <si>
    <t>7350</t>
  </si>
  <si>
    <t>Розроблення схем планування та забудови територій (містобудівної документації)</t>
  </si>
  <si>
    <t>6011</t>
  </si>
  <si>
    <t>Експлуатація та технічне обслуговування житлового фонду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</si>
  <si>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</si>
  <si>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</si>
  <si>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План 2021 року з урахуванням змін</t>
  </si>
  <si>
    <t>Уточнений план звітного періоду</t>
  </si>
  <si>
    <t xml:space="preserve"> ЗВІТ ПРО ВИКОНАННЯ БЮДЖЕТУ ЛЮБОТИНСЬКОЇ МІСЬКОЇ ТЕРИТОРІАЛЬНОЇ ГРОМАДИ</t>
  </si>
  <si>
    <t>Надання загальної середньої освіти закладами загальної середньої освіти, в т.ч.:</t>
  </si>
  <si>
    <t>1031</t>
  </si>
  <si>
    <t>Утримання та забезпечення діяльності центрів соціальних служб</t>
  </si>
  <si>
    <t>8710</t>
  </si>
  <si>
    <t>Резервний фонд місцевого бюджету</t>
  </si>
  <si>
    <t>Культура і мистецство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</si>
  <si>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</si>
  <si>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</si>
  <si>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Виконано за січень-березень 2021 року</t>
  </si>
  <si>
    <t>в т.ч. видатки за рахунок залишку освітньої субвенції:</t>
  </si>
  <si>
    <t>1061</t>
  </si>
  <si>
    <t>7300</t>
  </si>
  <si>
    <t>Будівництво та регіональний розвиток</t>
  </si>
  <si>
    <t>7370</t>
  </si>
  <si>
    <t>Реалізація інших заходів щодо соціально-економічного розвитку територій</t>
  </si>
  <si>
    <t>7650</t>
  </si>
  <si>
    <t>Проведення експертної  грошової  оцінки  земельної ділянки чи права на неї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</si>
  <si>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</si>
  <si>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</si>
  <si>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січень-березень 2021 року</t>
  </si>
  <si>
    <t xml:space="preserve">до рішення виконавчого комітету Люботинської міської ради
від ___.04.2021р. № </t>
  </si>
  <si>
    <t>ПРОЄКТ</t>
  </si>
  <si>
    <t>Керуюча справами</t>
  </si>
  <si>
    <t>Лідія КУДЕНКО</t>
  </si>
  <si>
    <t>Охорона здоров'я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</si>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</sst>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6" x14ac:knownFonts="1"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24">
    <xf numFmtId="0" fontId="0" fillId="0" borderId="0" xfId="0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justify" vertical="center" wrapText="1"/>
    </xf>
    <xf numFmtId="0" fontId="7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165" fontId="6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165" fontId="12" fillId="4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16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0" xfId="0" applyFont="1" applyFill="1" applyAlignment="1">
      <alignment vertical="center" wrapText="1"/>
    </xf>
    <xf numFmtId="49" fontId="6" fillId="4" borderId="4" xfId="0" applyNumberFormat="1" applyFont="1" applyFill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4" borderId="0" xfId="0" applyFont="1" applyFill="1"/>
    <xf numFmtId="0" fontId="4" fillId="0" borderId="1" xfId="0" applyFont="1" applyBorder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/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5" fontId="22" fillId="4" borderId="2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wrapText="1"/>
    </xf>
    <xf numFmtId="164" fontId="23" fillId="0" borderId="1" xfId="0" applyNumberFormat="1" applyFont="1" applyBorder="1"/>
    <xf numFmtId="0" fontId="19" fillId="0" borderId="0" xfId="0" applyFont="1"/>
    <xf numFmtId="0" fontId="16" fillId="0" borderId="0" xfId="0" applyFont="1"/>
    <xf numFmtId="165" fontId="8" fillId="4" borderId="2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165" fontId="12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65" fontId="18" fillId="0" borderId="0" xfId="0" applyNumberFormat="1" applyFont="1"/>
    <xf numFmtId="0" fontId="2" fillId="0" borderId="0" xfId="0" applyFont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4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4" fillId="3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view="pageBreakPreview" zoomScale="112" zoomScaleNormal="112" zoomScaleSheetLayoutView="112" workbookViewId="0">
      <selection activeCell="F2" sqref="F2:G2"/>
    </sheetView>
  </sheetViews>
  <sheetFormatPr defaultRowHeight="12.75" x14ac:dyDescent="0.2"/>
  <cols>
    <col min="1" max="1" width="7.42578125" customWidth="1"/>
    <col min="2" max="2" width="77.7109375" customWidth="1"/>
    <col min="3" max="3" width="13.140625" style="82" customWidth="1"/>
    <col min="4" max="4" width="13" style="82" customWidth="1"/>
    <col min="5" max="5" width="13.140625" style="82" customWidth="1"/>
    <col min="6" max="6" width="13.42578125" style="82" customWidth="1"/>
    <col min="7" max="7" width="10" style="82" customWidth="1"/>
    <col min="9" max="9" width="10.140625" bestFit="1" customWidth="1"/>
    <col min="12" max="12" width="9" customWidth="1"/>
  </cols>
  <sheetData>
    <row r="1" spans="1:7" s="8" customFormat="1" x14ac:dyDescent="0.2">
      <c r="E1" s="109" t="s">
        <v>114</v>
      </c>
      <c r="F1" s="8" t="s">
        <v>118</v>
      </c>
    </row>
    <row r="2" spans="1:7" s="8" customFormat="1" ht="55.15" customHeight="1" x14ac:dyDescent="0.2">
      <c r="F2" s="112" t="s">
        <v>113</v>
      </c>
      <c r="G2" s="113"/>
    </row>
    <row r="3" spans="1:7" ht="15.75" x14ac:dyDescent="0.25">
      <c r="A3" s="104"/>
      <c r="B3" s="104"/>
      <c r="C3" s="104"/>
      <c r="D3" s="104"/>
      <c r="E3" s="104"/>
      <c r="F3" s="104"/>
      <c r="G3" s="104"/>
    </row>
    <row r="4" spans="1:7" ht="14.25" x14ac:dyDescent="0.2">
      <c r="A4" s="116" t="s">
        <v>92</v>
      </c>
      <c r="B4" s="116"/>
      <c r="C4" s="116"/>
      <c r="D4" s="116"/>
      <c r="E4" s="116"/>
      <c r="F4" s="116"/>
      <c r="G4" s="116"/>
    </row>
    <row r="5" spans="1:7" ht="15.75" x14ac:dyDescent="0.25">
      <c r="A5" s="115" t="s">
        <v>112</v>
      </c>
      <c r="B5" s="115"/>
      <c r="C5" s="115"/>
      <c r="D5" s="115"/>
      <c r="E5" s="115"/>
      <c r="F5" s="115"/>
      <c r="G5" s="115"/>
    </row>
    <row r="6" spans="1:7" ht="15.75" x14ac:dyDescent="0.25">
      <c r="A6" s="115" t="s">
        <v>16</v>
      </c>
      <c r="B6" s="115"/>
      <c r="C6" s="115"/>
      <c r="D6" s="115"/>
      <c r="E6" s="115"/>
      <c r="F6" s="115"/>
      <c r="G6" s="115"/>
    </row>
    <row r="7" spans="1:7" ht="12.75" customHeight="1" x14ac:dyDescent="0.25">
      <c r="B7" s="114" t="s">
        <v>83</v>
      </c>
      <c r="C7" s="114"/>
      <c r="D7" s="114"/>
      <c r="E7" s="114"/>
      <c r="F7" s="114"/>
      <c r="G7" s="114"/>
    </row>
    <row r="8" spans="1:7" ht="15.75" customHeight="1" x14ac:dyDescent="0.2">
      <c r="A8" s="119" t="s">
        <v>22</v>
      </c>
      <c r="B8" s="123" t="s">
        <v>0</v>
      </c>
      <c r="C8" s="123" t="s">
        <v>36</v>
      </c>
      <c r="D8" s="123"/>
      <c r="E8" s="123" t="s">
        <v>101</v>
      </c>
      <c r="F8" s="123" t="s">
        <v>12</v>
      </c>
      <c r="G8" s="123" t="s">
        <v>15</v>
      </c>
    </row>
    <row r="9" spans="1:7" ht="57" customHeight="1" x14ac:dyDescent="0.2">
      <c r="A9" s="119"/>
      <c r="B9" s="123"/>
      <c r="C9" s="81" t="s">
        <v>90</v>
      </c>
      <c r="D9" s="81" t="s">
        <v>91</v>
      </c>
      <c r="E9" s="123"/>
      <c r="F9" s="123"/>
      <c r="G9" s="123"/>
    </row>
    <row r="10" spans="1:7" ht="15.75" x14ac:dyDescent="0.2">
      <c r="A10" s="7"/>
      <c r="B10" s="3" t="s">
        <v>43</v>
      </c>
      <c r="C10" s="83"/>
      <c r="D10" s="83"/>
      <c r="E10" s="83"/>
      <c r="F10" s="84"/>
      <c r="G10" s="83"/>
    </row>
    <row r="11" spans="1:7" ht="13.5" customHeight="1" x14ac:dyDescent="0.2">
      <c r="A11" s="11" t="s">
        <v>21</v>
      </c>
      <c r="B11" s="12" t="s">
        <v>39</v>
      </c>
      <c r="C11" s="39">
        <f>C13+C14+C15</f>
        <v>25297.206000000002</v>
      </c>
      <c r="D11" s="39">
        <f>D13+D14+D15</f>
        <v>5990.8140000000003</v>
      </c>
      <c r="E11" s="39">
        <f>E13+E14+E15</f>
        <v>5904.4790000000012</v>
      </c>
      <c r="F11" s="72">
        <f>E11-D11</f>
        <v>-86.334999999999127</v>
      </c>
      <c r="G11" s="40">
        <f>E11/D11*100</f>
        <v>98.558876973980517</v>
      </c>
    </row>
    <row r="12" spans="1:7" x14ac:dyDescent="0.2">
      <c r="A12" s="14"/>
      <c r="B12" s="9" t="s">
        <v>8</v>
      </c>
      <c r="C12" s="60"/>
      <c r="D12" s="60"/>
      <c r="E12" s="60"/>
      <c r="F12" s="73"/>
      <c r="G12" s="17"/>
    </row>
    <row r="13" spans="1:7" ht="18" customHeight="1" x14ac:dyDescent="0.2">
      <c r="A13" s="14"/>
      <c r="B13" s="9" t="s">
        <v>9</v>
      </c>
      <c r="C13" s="15">
        <v>23961.489000000001</v>
      </c>
      <c r="D13" s="15">
        <v>5613.4290000000001</v>
      </c>
      <c r="E13" s="15">
        <v>5613.4040000000005</v>
      </c>
      <c r="F13" s="73">
        <f>E13-D13</f>
        <v>-2.4999999999636202E-2</v>
      </c>
      <c r="G13" s="17">
        <f>IF(D13=0,0,E13/D13*100)</f>
        <v>99.999554639419159</v>
      </c>
    </row>
    <row r="14" spans="1:7" ht="18.75" customHeight="1" x14ac:dyDescent="0.2">
      <c r="A14" s="14"/>
      <c r="B14" s="9" t="s">
        <v>14</v>
      </c>
      <c r="C14" s="15">
        <v>668.93299999999999</v>
      </c>
      <c r="D14" s="15">
        <v>112.03</v>
      </c>
      <c r="E14" s="16">
        <v>40.770000000000003</v>
      </c>
      <c r="F14" s="73">
        <f>E14-D14</f>
        <v>-71.259999999999991</v>
      </c>
      <c r="G14" s="17">
        <f>IF(D14=0,0,E14/D14*100)</f>
        <v>36.39203784700527</v>
      </c>
    </row>
    <row r="15" spans="1:7" ht="18" customHeight="1" x14ac:dyDescent="0.2">
      <c r="A15" s="14"/>
      <c r="B15" s="9" t="s">
        <v>23</v>
      </c>
      <c r="C15" s="15">
        <v>666.78399999999999</v>
      </c>
      <c r="D15" s="15">
        <v>265.35500000000002</v>
      </c>
      <c r="E15" s="15">
        <v>250.30500000000001</v>
      </c>
      <c r="F15" s="73">
        <f>E15-D15</f>
        <v>-15.050000000000011</v>
      </c>
      <c r="G15" s="17">
        <f>IF(D15=0,0,E15/D15*100)</f>
        <v>94.328352584273887</v>
      </c>
    </row>
    <row r="16" spans="1:7" x14ac:dyDescent="0.2">
      <c r="A16" s="11" t="s">
        <v>20</v>
      </c>
      <c r="B16" s="12" t="s">
        <v>2</v>
      </c>
      <c r="C16" s="39">
        <f>C18+C19+C20+C21+C22</f>
        <v>119296.26100000001</v>
      </c>
      <c r="D16" s="39">
        <f>D18+D19+D20+D21+D22</f>
        <v>27332.128000000001</v>
      </c>
      <c r="E16" s="39">
        <f>E18+E19+E20+E21+E22</f>
        <v>24490.701000000001</v>
      </c>
      <c r="F16" s="72">
        <f>E16-D16</f>
        <v>-2841.4269999999997</v>
      </c>
      <c r="G16" s="40">
        <f>E16/D16*100</f>
        <v>89.604076931002226</v>
      </c>
    </row>
    <row r="17" spans="1:7" x14ac:dyDescent="0.2">
      <c r="A17" s="14"/>
      <c r="B17" s="9" t="s">
        <v>8</v>
      </c>
      <c r="C17" s="15"/>
      <c r="D17" s="15"/>
      <c r="E17" s="15"/>
      <c r="F17" s="15"/>
      <c r="G17" s="17"/>
    </row>
    <row r="18" spans="1:7" ht="16.5" customHeight="1" x14ac:dyDescent="0.2">
      <c r="A18" s="14"/>
      <c r="B18" s="9" t="s">
        <v>9</v>
      </c>
      <c r="C18" s="16">
        <v>102575.304</v>
      </c>
      <c r="D18" s="16">
        <v>22364.048999999999</v>
      </c>
      <c r="E18" s="16">
        <f>21444.794</f>
        <v>21444.794000000002</v>
      </c>
      <c r="F18" s="73">
        <f t="shared" ref="F18:F23" si="0">E18-D18</f>
        <v>-919.25499999999738</v>
      </c>
      <c r="G18" s="17">
        <f t="shared" ref="G18:G28" si="1">IF(D18=0,0,E18/D18*100)</f>
        <v>95.889586004752545</v>
      </c>
    </row>
    <row r="19" spans="1:7" ht="17.25" customHeight="1" x14ac:dyDescent="0.2">
      <c r="A19" s="14"/>
      <c r="B19" s="9" t="s">
        <v>10</v>
      </c>
      <c r="C19" s="16">
        <v>3356.6260000000002</v>
      </c>
      <c r="D19" s="16">
        <v>823.43299999999999</v>
      </c>
      <c r="E19" s="16">
        <v>763.923</v>
      </c>
      <c r="F19" s="73">
        <f t="shared" si="0"/>
        <v>-59.509999999999991</v>
      </c>
      <c r="G19" s="17">
        <f t="shared" si="1"/>
        <v>92.772939632004054</v>
      </c>
    </row>
    <row r="20" spans="1:7" ht="18" customHeight="1" x14ac:dyDescent="0.2">
      <c r="A20" s="14"/>
      <c r="B20" s="9" t="s">
        <v>14</v>
      </c>
      <c r="C20" s="16">
        <v>8055.3469999999998</v>
      </c>
      <c r="D20" s="16">
        <v>3521.1590000000001</v>
      </c>
      <c r="E20" s="16">
        <v>2049.7530000000002</v>
      </c>
      <c r="F20" s="73">
        <f t="shared" si="0"/>
        <v>-1471.4059999999999</v>
      </c>
      <c r="G20" s="17">
        <f t="shared" si="1"/>
        <v>58.212452206787603</v>
      </c>
    </row>
    <row r="21" spans="1:7" ht="18.75" customHeight="1" x14ac:dyDescent="0.2">
      <c r="A21" s="14"/>
      <c r="B21" s="9" t="s">
        <v>17</v>
      </c>
      <c r="C21" s="16">
        <v>57.24</v>
      </c>
      <c r="D21" s="16">
        <v>7.24</v>
      </c>
      <c r="E21" s="16">
        <v>5.43</v>
      </c>
      <c r="F21" s="73">
        <f t="shared" si="0"/>
        <v>-1.8100000000000005</v>
      </c>
      <c r="G21" s="17">
        <f t="shared" si="1"/>
        <v>74.999999999999986</v>
      </c>
    </row>
    <row r="22" spans="1:7" ht="17.25" customHeight="1" x14ac:dyDescent="0.2">
      <c r="A22" s="14"/>
      <c r="B22" s="9" t="s">
        <v>24</v>
      </c>
      <c r="C22" s="16">
        <v>5251.7439999999997</v>
      </c>
      <c r="D22" s="16">
        <v>616.24699999999996</v>
      </c>
      <c r="E22" s="16">
        <v>226.80099999999999</v>
      </c>
      <c r="F22" s="73">
        <f t="shared" si="0"/>
        <v>-389.44599999999997</v>
      </c>
      <c r="G22" s="17">
        <f t="shared" si="1"/>
        <v>36.803586873445227</v>
      </c>
    </row>
    <row r="23" spans="1:7" ht="15" customHeight="1" x14ac:dyDescent="0.2">
      <c r="A23" s="14"/>
      <c r="B23" s="18" t="s">
        <v>25</v>
      </c>
      <c r="C23" s="56">
        <f t="shared" ref="C23:E27" si="2">C24</f>
        <v>60509.7</v>
      </c>
      <c r="D23" s="56">
        <f t="shared" si="2"/>
        <v>12779.4</v>
      </c>
      <c r="E23" s="56">
        <f t="shared" si="2"/>
        <v>11877.721</v>
      </c>
      <c r="F23" s="74">
        <f t="shared" si="0"/>
        <v>-901.67900000000009</v>
      </c>
      <c r="G23" s="17">
        <f t="shared" si="1"/>
        <v>92.944277509116233</v>
      </c>
    </row>
    <row r="24" spans="1:7" ht="24.75" customHeight="1" x14ac:dyDescent="0.2">
      <c r="A24" s="20" t="s">
        <v>94</v>
      </c>
      <c r="B24" s="43" t="s">
        <v>93</v>
      </c>
      <c r="C24" s="21">
        <f t="shared" si="2"/>
        <v>60509.7</v>
      </c>
      <c r="D24" s="21">
        <f t="shared" si="2"/>
        <v>12779.4</v>
      </c>
      <c r="E24" s="21">
        <f t="shared" si="2"/>
        <v>11877.721</v>
      </c>
      <c r="F24" s="75">
        <f t="shared" ref="F24:F29" si="3">E24-D24</f>
        <v>-901.67900000000009</v>
      </c>
      <c r="G24" s="33">
        <f t="shared" si="1"/>
        <v>92.944277509116233</v>
      </c>
    </row>
    <row r="25" spans="1:7" ht="18.75" customHeight="1" x14ac:dyDescent="0.2">
      <c r="A25" s="14"/>
      <c r="B25" s="44" t="s">
        <v>9</v>
      </c>
      <c r="C25" s="46">
        <v>60509.7</v>
      </c>
      <c r="D25" s="46">
        <v>12779.4</v>
      </c>
      <c r="E25" s="46">
        <v>11877.721</v>
      </c>
      <c r="F25" s="73">
        <f t="shared" si="3"/>
        <v>-901.67900000000009</v>
      </c>
      <c r="G25" s="33">
        <f t="shared" si="1"/>
        <v>92.944277509116233</v>
      </c>
    </row>
    <row r="26" spans="1:7" ht="18.75" customHeight="1" x14ac:dyDescent="0.2">
      <c r="A26" s="14"/>
      <c r="B26" s="18" t="s">
        <v>102</v>
      </c>
      <c r="C26" s="56">
        <f t="shared" si="2"/>
        <v>1479.7159999999999</v>
      </c>
      <c r="D26" s="56">
        <f t="shared" si="2"/>
        <v>0</v>
      </c>
      <c r="E26" s="56">
        <f t="shared" si="2"/>
        <v>0</v>
      </c>
      <c r="F26" s="74">
        <f t="shared" si="3"/>
        <v>0</v>
      </c>
      <c r="G26" s="17">
        <f t="shared" si="1"/>
        <v>0</v>
      </c>
    </row>
    <row r="27" spans="1:7" ht="18.75" customHeight="1" x14ac:dyDescent="0.2">
      <c r="A27" s="20" t="s">
        <v>103</v>
      </c>
      <c r="B27" s="43" t="s">
        <v>93</v>
      </c>
      <c r="C27" s="21">
        <f t="shared" si="2"/>
        <v>1479.7159999999999</v>
      </c>
      <c r="D27" s="21">
        <f t="shared" si="2"/>
        <v>0</v>
      </c>
      <c r="E27" s="21">
        <f t="shared" si="2"/>
        <v>0</v>
      </c>
      <c r="F27" s="75">
        <f t="shared" si="3"/>
        <v>0</v>
      </c>
      <c r="G27" s="33">
        <f t="shared" si="1"/>
        <v>0</v>
      </c>
    </row>
    <row r="28" spans="1:7" ht="18.75" customHeight="1" x14ac:dyDescent="0.2">
      <c r="A28" s="14"/>
      <c r="B28" s="9" t="s">
        <v>24</v>
      </c>
      <c r="C28" s="46">
        <v>1479.7159999999999</v>
      </c>
      <c r="D28" s="46">
        <v>0</v>
      </c>
      <c r="E28" s="46">
        <v>0</v>
      </c>
      <c r="F28" s="75">
        <f t="shared" si="3"/>
        <v>0</v>
      </c>
      <c r="G28" s="33">
        <f t="shared" si="1"/>
        <v>0</v>
      </c>
    </row>
    <row r="29" spans="1:7" ht="14.25" customHeight="1" x14ac:dyDescent="0.2">
      <c r="A29" s="11" t="s">
        <v>26</v>
      </c>
      <c r="B29" s="12" t="s">
        <v>117</v>
      </c>
      <c r="C29" s="39">
        <f>C31+C32+C33+C34+C35+C36</f>
        <v>3998.1860000000006</v>
      </c>
      <c r="D29" s="39">
        <f>D31+D32+D33+D34+D35+D36</f>
        <v>1866.107</v>
      </c>
      <c r="E29" s="39">
        <f>E31+E32+E33+E34+E35+E36</f>
        <v>1553.2760000000001</v>
      </c>
      <c r="F29" s="72">
        <f t="shared" si="3"/>
        <v>-312.8309999999999</v>
      </c>
      <c r="G29" s="40">
        <f>E29/D29*100</f>
        <v>83.236170273194404</v>
      </c>
    </row>
    <row r="30" spans="1:7" ht="12.75" customHeight="1" x14ac:dyDescent="0.2">
      <c r="A30" s="14"/>
      <c r="B30" s="9" t="s">
        <v>8</v>
      </c>
      <c r="C30" s="87"/>
      <c r="D30" s="87"/>
      <c r="E30" s="87"/>
      <c r="F30" s="77"/>
      <c r="G30" s="51"/>
    </row>
    <row r="31" spans="1:7" ht="21" customHeight="1" x14ac:dyDescent="0.2">
      <c r="A31" s="14"/>
      <c r="B31" s="9" t="s">
        <v>9</v>
      </c>
      <c r="C31" s="46">
        <v>87.84</v>
      </c>
      <c r="D31" s="46">
        <v>21.96</v>
      </c>
      <c r="E31" s="46">
        <v>18.873999999999999</v>
      </c>
      <c r="F31" s="73">
        <f t="shared" ref="F31:F36" si="4">E31-D31</f>
        <v>-3.0860000000000021</v>
      </c>
      <c r="G31" s="17">
        <f t="shared" ref="G31:G36" si="5">IF(D31=0,0,E31/D31*100)</f>
        <v>85.947176684881597</v>
      </c>
    </row>
    <row r="32" spans="1:7" ht="18.75" customHeight="1" x14ac:dyDescent="0.2">
      <c r="A32" s="14"/>
      <c r="B32" s="9" t="s">
        <v>11</v>
      </c>
      <c r="C32" s="46">
        <v>155.5</v>
      </c>
      <c r="D32" s="46">
        <v>38.825000000000003</v>
      </c>
      <c r="E32" s="46">
        <v>28.611999999999998</v>
      </c>
      <c r="F32" s="73">
        <f t="shared" si="4"/>
        <v>-10.213000000000005</v>
      </c>
      <c r="G32" s="17">
        <f t="shared" si="5"/>
        <v>73.694784288473912</v>
      </c>
    </row>
    <row r="33" spans="1:7" ht="19.5" hidden="1" customHeight="1" x14ac:dyDescent="0.2">
      <c r="A33" s="14"/>
      <c r="B33" s="9" t="s">
        <v>10</v>
      </c>
      <c r="C33" s="68">
        <v>0</v>
      </c>
      <c r="D33" s="68"/>
      <c r="E33" s="68"/>
      <c r="F33" s="77">
        <f t="shared" si="4"/>
        <v>0</v>
      </c>
      <c r="G33" s="17">
        <f t="shared" si="5"/>
        <v>0</v>
      </c>
    </row>
    <row r="34" spans="1:7" ht="21" customHeight="1" x14ac:dyDescent="0.2">
      <c r="A34" s="14"/>
      <c r="B34" s="9" t="s">
        <v>14</v>
      </c>
      <c r="C34" s="46">
        <v>2609.0050000000001</v>
      </c>
      <c r="D34" s="46">
        <v>1375.625</v>
      </c>
      <c r="E34" s="46">
        <v>1255.846</v>
      </c>
      <c r="F34" s="73">
        <f t="shared" si="4"/>
        <v>-119.779</v>
      </c>
      <c r="G34" s="17">
        <f t="shared" si="5"/>
        <v>91.292757837346656</v>
      </c>
    </row>
    <row r="35" spans="1:7" ht="21" customHeight="1" x14ac:dyDescent="0.2">
      <c r="A35" s="14"/>
      <c r="B35" s="9" t="s">
        <v>17</v>
      </c>
      <c r="C35" s="46">
        <f>929.086+60</f>
        <v>989.08600000000001</v>
      </c>
      <c r="D35" s="46">
        <v>399.13499999999999</v>
      </c>
      <c r="E35" s="46">
        <v>219.38200000000001</v>
      </c>
      <c r="F35" s="73">
        <f t="shared" si="4"/>
        <v>-179.75299999999999</v>
      </c>
      <c r="G35" s="17">
        <f t="shared" si="5"/>
        <v>54.964360429428638</v>
      </c>
    </row>
    <row r="36" spans="1:7" ht="19.5" customHeight="1" x14ac:dyDescent="0.2">
      <c r="A36" s="14"/>
      <c r="B36" s="9" t="s">
        <v>23</v>
      </c>
      <c r="C36" s="46">
        <v>156.755</v>
      </c>
      <c r="D36" s="46">
        <v>30.562000000000001</v>
      </c>
      <c r="E36" s="46">
        <v>30.562000000000001</v>
      </c>
      <c r="F36" s="73">
        <f t="shared" si="4"/>
        <v>0</v>
      </c>
      <c r="G36" s="17">
        <f t="shared" si="5"/>
        <v>100</v>
      </c>
    </row>
    <row r="37" spans="1:7" ht="12.75" customHeight="1" x14ac:dyDescent="0.2">
      <c r="A37" s="14"/>
      <c r="B37" s="9" t="s">
        <v>8</v>
      </c>
      <c r="C37" s="68"/>
      <c r="D37" s="68"/>
      <c r="E37" s="68"/>
      <c r="F37" s="77"/>
      <c r="G37" s="51"/>
    </row>
    <row r="38" spans="1:7" ht="15.75" customHeight="1" x14ac:dyDescent="0.2">
      <c r="A38" s="31" t="s">
        <v>27</v>
      </c>
      <c r="B38" s="32" t="s">
        <v>74</v>
      </c>
      <c r="C38" s="49">
        <v>2381.8249999999998</v>
      </c>
      <c r="D38" s="49">
        <v>1238.9580000000001</v>
      </c>
      <c r="E38" s="49">
        <v>1154.6679999999999</v>
      </c>
      <c r="F38" s="76">
        <f t="shared" ref="F38:F46" si="6">E38-D38</f>
        <v>-84.290000000000191</v>
      </c>
      <c r="G38" s="33">
        <f>IF(D38=0,0,E38/D38*100)</f>
        <v>93.19670239023435</v>
      </c>
    </row>
    <row r="39" spans="1:7" ht="17.25" customHeight="1" x14ac:dyDescent="0.2">
      <c r="A39" s="31" t="s">
        <v>67</v>
      </c>
      <c r="B39" s="32" t="s">
        <v>71</v>
      </c>
      <c r="C39" s="49">
        <v>948.875</v>
      </c>
      <c r="D39" s="49">
        <v>293.41399999999999</v>
      </c>
      <c r="E39" s="49">
        <v>221.36799999999999</v>
      </c>
      <c r="F39" s="76">
        <f t="shared" si="6"/>
        <v>-72.045999999999992</v>
      </c>
      <c r="G39" s="33">
        <f>IF(D39=0,0,E39/D39*100)</f>
        <v>75.445616091938348</v>
      </c>
    </row>
    <row r="40" spans="1:7" ht="16.5" customHeight="1" x14ac:dyDescent="0.2">
      <c r="A40" s="31" t="s">
        <v>48</v>
      </c>
      <c r="B40" s="32" t="s">
        <v>49</v>
      </c>
      <c r="C40" s="49">
        <v>667.48599999999999</v>
      </c>
      <c r="D40" s="49">
        <v>333.73500000000001</v>
      </c>
      <c r="E40" s="49">
        <v>177.24</v>
      </c>
      <c r="F40" s="76">
        <f t="shared" si="6"/>
        <v>-156.495</v>
      </c>
      <c r="G40" s="33">
        <f>IF(D40=0,0,E40/D40*100)</f>
        <v>53.108004854150749</v>
      </c>
    </row>
    <row r="41" spans="1:7" ht="17.25" customHeight="1" x14ac:dyDescent="0.2">
      <c r="A41" s="11" t="s">
        <v>28</v>
      </c>
      <c r="B41" s="12" t="s">
        <v>40</v>
      </c>
      <c r="C41" s="39">
        <f>C42+C43+C44+C45+C46+C51+C56+C57+C58+C59</f>
        <v>6664.5990000000002</v>
      </c>
      <c r="D41" s="39">
        <f>D42+D43+D44+D45+D46+D51+D56+D57+D58+D59</f>
        <v>1371.8109999999999</v>
      </c>
      <c r="E41" s="39">
        <f>E42+E43+E44+E45+E46+E51+E56+E57+E58+E59</f>
        <v>1333.2190000000001</v>
      </c>
      <c r="F41" s="72">
        <f t="shared" si="6"/>
        <v>-38.591999999999871</v>
      </c>
      <c r="G41" s="40">
        <f>E41/D41*100</f>
        <v>97.186784476870372</v>
      </c>
    </row>
    <row r="42" spans="1:7" s="50" customFormat="1" ht="21" customHeight="1" x14ac:dyDescent="0.2">
      <c r="A42" s="61" t="s">
        <v>81</v>
      </c>
      <c r="B42" s="45" t="s">
        <v>82</v>
      </c>
      <c r="C42" s="35">
        <v>1.125</v>
      </c>
      <c r="D42" s="35">
        <v>0</v>
      </c>
      <c r="E42" s="35">
        <v>0</v>
      </c>
      <c r="F42" s="73">
        <f t="shared" si="6"/>
        <v>0</v>
      </c>
      <c r="G42" s="17">
        <f>IF(D42=0,0,E42/D42*100)</f>
        <v>0</v>
      </c>
    </row>
    <row r="43" spans="1:7" s="50" customFormat="1" ht="18" customHeight="1" x14ac:dyDescent="0.2">
      <c r="A43" s="61" t="s">
        <v>50</v>
      </c>
      <c r="B43" s="62" t="s">
        <v>46</v>
      </c>
      <c r="C43" s="16">
        <v>80.5</v>
      </c>
      <c r="D43" s="16">
        <v>8.6080000000000005</v>
      </c>
      <c r="E43" s="16">
        <v>8.6080000000000005</v>
      </c>
      <c r="F43" s="73">
        <f t="shared" si="6"/>
        <v>0</v>
      </c>
      <c r="G43" s="17">
        <f>IF(D43=0,0,E43/D43*100)</f>
        <v>100</v>
      </c>
    </row>
    <row r="44" spans="1:7" s="50" customFormat="1" ht="29.25" customHeight="1" x14ac:dyDescent="0.2">
      <c r="A44" s="61" t="s">
        <v>51</v>
      </c>
      <c r="B44" s="45" t="s">
        <v>47</v>
      </c>
      <c r="C44" s="16">
        <v>980</v>
      </c>
      <c r="D44" s="16">
        <v>147.4</v>
      </c>
      <c r="E44" s="16">
        <v>147.4</v>
      </c>
      <c r="F44" s="73">
        <f t="shared" si="6"/>
        <v>0</v>
      </c>
      <c r="G44" s="17">
        <f>IF(D44=0,0,E44/D44*100)</f>
        <v>100</v>
      </c>
    </row>
    <row r="45" spans="1:7" s="50" customFormat="1" ht="30" customHeight="1" x14ac:dyDescent="0.2">
      <c r="A45" s="66" t="s">
        <v>76</v>
      </c>
      <c r="B45" s="45" t="s">
        <v>77</v>
      </c>
      <c r="C45" s="42">
        <v>225</v>
      </c>
      <c r="D45" s="42">
        <v>56.561999999999998</v>
      </c>
      <c r="E45" s="16">
        <v>56.561999999999998</v>
      </c>
      <c r="F45" s="73">
        <f t="shared" si="6"/>
        <v>0</v>
      </c>
      <c r="G45" s="17">
        <f>IF(D45=0,0,E45/D45*100)</f>
        <v>100</v>
      </c>
    </row>
    <row r="46" spans="1:7" s="50" customFormat="1" ht="31.5" customHeight="1" x14ac:dyDescent="0.2">
      <c r="A46" s="61" t="s">
        <v>37</v>
      </c>
      <c r="B46" s="63" t="s">
        <v>38</v>
      </c>
      <c r="C46" s="21">
        <f>C48+C49+C50</f>
        <v>3518.895</v>
      </c>
      <c r="D46" s="21">
        <f>D48+D49+D50</f>
        <v>869.32600000000002</v>
      </c>
      <c r="E46" s="97">
        <f>E48+E49+E50</f>
        <v>845.06100000000004</v>
      </c>
      <c r="F46" s="75">
        <f t="shared" si="6"/>
        <v>-24.264999999999986</v>
      </c>
      <c r="G46" s="41">
        <f>IF(D46=0,0,E46/D46*100)</f>
        <v>97.208757129086209</v>
      </c>
    </row>
    <row r="47" spans="1:7" s="5" customFormat="1" ht="12.75" customHeight="1" x14ac:dyDescent="0.2">
      <c r="A47" s="61"/>
      <c r="B47" s="45" t="s">
        <v>8</v>
      </c>
      <c r="C47" s="86"/>
      <c r="D47" s="86"/>
      <c r="E47" s="86"/>
      <c r="F47" s="77"/>
      <c r="G47" s="51"/>
    </row>
    <row r="48" spans="1:7" s="5" customFormat="1" ht="24" customHeight="1" x14ac:dyDescent="0.2">
      <c r="A48" s="61"/>
      <c r="B48" s="44" t="s">
        <v>9</v>
      </c>
      <c r="C48" s="46">
        <v>3429.1610000000001</v>
      </c>
      <c r="D48" s="46">
        <v>827.71</v>
      </c>
      <c r="E48" s="46">
        <v>821.68600000000004</v>
      </c>
      <c r="F48" s="73">
        <f>E48-D48</f>
        <v>-6.0240000000000009</v>
      </c>
      <c r="G48" s="17">
        <f>IF(D48=0,0,E48/D48*100)</f>
        <v>99.272208865423877</v>
      </c>
    </row>
    <row r="49" spans="1:7" s="5" customFormat="1" ht="20.25" customHeight="1" x14ac:dyDescent="0.2">
      <c r="A49" s="61"/>
      <c r="B49" s="44" t="s">
        <v>14</v>
      </c>
      <c r="C49" s="46">
        <v>48.082999999999998</v>
      </c>
      <c r="D49" s="46">
        <v>23.782</v>
      </c>
      <c r="E49" s="46">
        <v>12.343999999999999</v>
      </c>
      <c r="F49" s="73">
        <f>E49-D49</f>
        <v>-11.438000000000001</v>
      </c>
      <c r="G49" s="17">
        <f>IF(D49=0,0,E49/D49*100)</f>
        <v>51.904801951055411</v>
      </c>
    </row>
    <row r="50" spans="1:7" s="5" customFormat="1" ht="19.5" customHeight="1" x14ac:dyDescent="0.2">
      <c r="A50" s="64"/>
      <c r="B50" s="44" t="s">
        <v>23</v>
      </c>
      <c r="C50" s="47">
        <v>41.651000000000003</v>
      </c>
      <c r="D50" s="47">
        <v>17.834</v>
      </c>
      <c r="E50" s="46">
        <v>11.031000000000001</v>
      </c>
      <c r="F50" s="73">
        <f>E50-D50</f>
        <v>-6.802999999999999</v>
      </c>
      <c r="G50" s="17">
        <f>IF(D50=0,0,E50/D50*100)</f>
        <v>61.853762476169116</v>
      </c>
    </row>
    <row r="51" spans="1:7" s="50" customFormat="1" ht="23.25" customHeight="1" x14ac:dyDescent="0.2">
      <c r="A51" s="64" t="s">
        <v>54</v>
      </c>
      <c r="B51" s="44" t="s">
        <v>95</v>
      </c>
      <c r="C51" s="96">
        <f>C53+C54+C55</f>
        <v>571.0569999999999</v>
      </c>
      <c r="D51" s="96">
        <f>D53+D54+D55</f>
        <v>144.08500000000001</v>
      </c>
      <c r="E51" s="96">
        <f>E53+E54+E55</f>
        <v>135.15700000000001</v>
      </c>
      <c r="F51" s="75">
        <f>E51-D51</f>
        <v>-8.9279999999999973</v>
      </c>
      <c r="G51" s="41">
        <f>IF(D51=0,0,E51/D51*100)</f>
        <v>93.803657563243931</v>
      </c>
    </row>
    <row r="52" spans="1:7" s="34" customFormat="1" ht="12.75" customHeight="1" x14ac:dyDescent="0.2">
      <c r="A52" s="65"/>
      <c r="B52" s="44" t="s">
        <v>8</v>
      </c>
      <c r="C52" s="89"/>
      <c r="D52" s="89"/>
      <c r="E52" s="89"/>
      <c r="F52" s="77"/>
      <c r="G52" s="88"/>
    </row>
    <row r="53" spans="1:7" s="5" customFormat="1" ht="22.5" customHeight="1" x14ac:dyDescent="0.2">
      <c r="A53" s="64"/>
      <c r="B53" s="44" t="s">
        <v>9</v>
      </c>
      <c r="C53" s="47">
        <v>542.69399999999996</v>
      </c>
      <c r="D53" s="47">
        <v>133.364</v>
      </c>
      <c r="E53" s="46">
        <v>133.363</v>
      </c>
      <c r="F53" s="73">
        <v>6.3E-2</v>
      </c>
      <c r="G53" s="17">
        <f t="shared" ref="G53:G59" si="7">IF(D53=0,0,E53/D53*100)</f>
        <v>99.999250172460336</v>
      </c>
    </row>
    <row r="54" spans="1:7" s="5" customFormat="1" ht="21.75" customHeight="1" x14ac:dyDescent="0.2">
      <c r="A54" s="64"/>
      <c r="B54" s="44" t="s">
        <v>14</v>
      </c>
      <c r="C54" s="47">
        <v>13.02</v>
      </c>
      <c r="D54" s="47">
        <v>5.4370000000000003</v>
      </c>
      <c r="E54" s="46">
        <v>0.55300000000000005</v>
      </c>
      <c r="F54" s="73">
        <f t="shared" ref="F54:F60" si="8">E54-D54</f>
        <v>-4.8840000000000003</v>
      </c>
      <c r="G54" s="17">
        <f t="shared" si="7"/>
        <v>10.171050211513704</v>
      </c>
    </row>
    <row r="55" spans="1:7" s="5" customFormat="1" ht="22.5" customHeight="1" x14ac:dyDescent="0.2">
      <c r="A55" s="64"/>
      <c r="B55" s="44" t="s">
        <v>23</v>
      </c>
      <c r="C55" s="47">
        <v>15.343</v>
      </c>
      <c r="D55" s="47">
        <v>5.2839999999999998</v>
      </c>
      <c r="E55" s="46">
        <v>1.2410000000000001</v>
      </c>
      <c r="F55" s="73">
        <f t="shared" si="8"/>
        <v>-4.0429999999999993</v>
      </c>
      <c r="G55" s="17">
        <f t="shared" si="7"/>
        <v>23.485995457986377</v>
      </c>
    </row>
    <row r="56" spans="1:7" s="50" customFormat="1" ht="21.75" customHeight="1" x14ac:dyDescent="0.2">
      <c r="A56" s="64" t="s">
        <v>56</v>
      </c>
      <c r="B56" s="44" t="s">
        <v>55</v>
      </c>
      <c r="C56" s="47">
        <v>80</v>
      </c>
      <c r="D56" s="47">
        <v>0</v>
      </c>
      <c r="E56" s="46">
        <v>0</v>
      </c>
      <c r="F56" s="73">
        <f t="shared" si="8"/>
        <v>0</v>
      </c>
      <c r="G56" s="17">
        <f t="shared" si="7"/>
        <v>0</v>
      </c>
    </row>
    <row r="57" spans="1:7" ht="42" customHeight="1" x14ac:dyDescent="0.2">
      <c r="A57" s="61" t="s">
        <v>53</v>
      </c>
      <c r="B57" s="45" t="s">
        <v>30</v>
      </c>
      <c r="C57" s="16">
        <v>325</v>
      </c>
      <c r="D57" s="16">
        <v>0</v>
      </c>
      <c r="E57" s="16">
        <v>0</v>
      </c>
      <c r="F57" s="73">
        <f t="shared" si="8"/>
        <v>0</v>
      </c>
      <c r="G57" s="17">
        <f t="shared" si="7"/>
        <v>0</v>
      </c>
    </row>
    <row r="58" spans="1:7" ht="42.75" customHeight="1" x14ac:dyDescent="0.2">
      <c r="A58" s="61" t="s">
        <v>29</v>
      </c>
      <c r="B58" s="45" t="s">
        <v>52</v>
      </c>
      <c r="C58" s="16">
        <v>75</v>
      </c>
      <c r="D58" s="16">
        <v>18.75</v>
      </c>
      <c r="E58" s="16">
        <v>15.954000000000001</v>
      </c>
      <c r="F58" s="73">
        <f t="shared" si="8"/>
        <v>-2.7959999999999994</v>
      </c>
      <c r="G58" s="17">
        <f t="shared" si="7"/>
        <v>85.088000000000008</v>
      </c>
    </row>
    <row r="59" spans="1:7" ht="21.75" customHeight="1" x14ac:dyDescent="0.2">
      <c r="A59" s="61" t="s">
        <v>79</v>
      </c>
      <c r="B59" s="44" t="s">
        <v>80</v>
      </c>
      <c r="C59" s="16">
        <v>808.02200000000005</v>
      </c>
      <c r="D59" s="16">
        <v>127.08</v>
      </c>
      <c r="E59" s="16">
        <v>124.477</v>
      </c>
      <c r="F59" s="73">
        <f t="shared" si="8"/>
        <v>-2.6029999999999944</v>
      </c>
      <c r="G59" s="17">
        <f t="shared" si="7"/>
        <v>97.951683978596165</v>
      </c>
    </row>
    <row r="60" spans="1:7" x14ac:dyDescent="0.2">
      <c r="A60" s="11" t="s">
        <v>31</v>
      </c>
      <c r="B60" s="54" t="s">
        <v>41</v>
      </c>
      <c r="C60" s="39">
        <f>C62+C63+C64</f>
        <v>5042.768</v>
      </c>
      <c r="D60" s="39">
        <f>D62+D63+D64</f>
        <v>1247.4560000000001</v>
      </c>
      <c r="E60" s="39">
        <f>E62+E63+E64</f>
        <v>1172.547</v>
      </c>
      <c r="F60" s="72">
        <f t="shared" si="8"/>
        <v>-74.909000000000106</v>
      </c>
      <c r="G60" s="40">
        <f>E60/D60*100</f>
        <v>93.995058743554864</v>
      </c>
    </row>
    <row r="61" spans="1:7" x14ac:dyDescent="0.2">
      <c r="A61" s="14"/>
      <c r="B61" s="9" t="s">
        <v>8</v>
      </c>
      <c r="C61" s="85"/>
      <c r="D61" s="85"/>
      <c r="E61" s="85"/>
      <c r="F61" s="77"/>
      <c r="G61" s="51"/>
    </row>
    <row r="62" spans="1:7" ht="21.75" customHeight="1" x14ac:dyDescent="0.2">
      <c r="A62" s="14"/>
      <c r="B62" s="9" t="s">
        <v>9</v>
      </c>
      <c r="C62" s="16">
        <v>4243.4350000000004</v>
      </c>
      <c r="D62" s="16">
        <v>1042.366</v>
      </c>
      <c r="E62" s="16">
        <v>1035.499</v>
      </c>
      <c r="F62" s="73">
        <f>E62-D62</f>
        <v>-6.8669999999999618</v>
      </c>
      <c r="G62" s="17">
        <f>IF(D62=0,0,E62/D62*100)</f>
        <v>99.341210285063013</v>
      </c>
    </row>
    <row r="63" spans="1:7" ht="21" customHeight="1" x14ac:dyDescent="0.2">
      <c r="A63" s="14"/>
      <c r="B63" s="9" t="s">
        <v>14</v>
      </c>
      <c r="C63" s="16">
        <v>334.79399999999998</v>
      </c>
      <c r="D63" s="16">
        <v>137.833</v>
      </c>
      <c r="E63" s="16">
        <f>85.666</f>
        <v>85.665999999999997</v>
      </c>
      <c r="F63" s="73">
        <f>E63-D63</f>
        <v>-52.167000000000002</v>
      </c>
      <c r="G63" s="17">
        <f>IF(D63=0,0,E63/D63*100)</f>
        <v>62.152024551449948</v>
      </c>
    </row>
    <row r="64" spans="1:7" ht="19.5" customHeight="1" x14ac:dyDescent="0.2">
      <c r="A64" s="14"/>
      <c r="B64" s="9" t="s">
        <v>23</v>
      </c>
      <c r="C64" s="16">
        <v>464.53899999999999</v>
      </c>
      <c r="D64" s="16">
        <v>67.257000000000005</v>
      </c>
      <c r="E64" s="16">
        <v>51.381999999999998</v>
      </c>
      <c r="F64" s="73">
        <f>E64-D64</f>
        <v>-15.875000000000007</v>
      </c>
      <c r="G64" s="17">
        <f>IF(D64=0,0,E64/D64*100)</f>
        <v>76.396508913570329</v>
      </c>
    </row>
    <row r="65" spans="1:7" x14ac:dyDescent="0.2">
      <c r="A65" s="11" t="s">
        <v>32</v>
      </c>
      <c r="B65" s="54" t="s">
        <v>44</v>
      </c>
      <c r="C65" s="39">
        <f>C67+C68+C69</f>
        <v>2048.9110000000001</v>
      </c>
      <c r="D65" s="39">
        <f>D67+D68+D69</f>
        <v>467.08199999999999</v>
      </c>
      <c r="E65" s="39">
        <f>E67+E68+E69</f>
        <v>438.63</v>
      </c>
      <c r="F65" s="72">
        <f>E65-D65</f>
        <v>-28.451999999999998</v>
      </c>
      <c r="G65" s="40">
        <f>E65/D65*100</f>
        <v>93.908564234973738</v>
      </c>
    </row>
    <row r="66" spans="1:7" x14ac:dyDescent="0.2">
      <c r="A66" s="14"/>
      <c r="B66" s="9" t="s">
        <v>8</v>
      </c>
      <c r="C66" s="85"/>
      <c r="D66" s="85"/>
      <c r="E66" s="85"/>
      <c r="F66" s="77"/>
      <c r="G66" s="51"/>
    </row>
    <row r="67" spans="1:7" ht="19.5" customHeight="1" x14ac:dyDescent="0.2">
      <c r="A67" s="14"/>
      <c r="B67" s="9" t="s">
        <v>9</v>
      </c>
      <c r="C67" s="16">
        <v>1659.338</v>
      </c>
      <c r="D67" s="16">
        <v>414.39499999999998</v>
      </c>
      <c r="E67" s="16">
        <v>414.18599999999998</v>
      </c>
      <c r="F67" s="73">
        <f t="shared" ref="F67:F78" si="9">E67-D67</f>
        <v>-0.20900000000000318</v>
      </c>
      <c r="G67" s="17">
        <f>IF(D67=0,0,E67/D67*100)</f>
        <v>99.949565028535574</v>
      </c>
    </row>
    <row r="68" spans="1:7" ht="21" customHeight="1" x14ac:dyDescent="0.2">
      <c r="A68" s="14"/>
      <c r="B68" s="9" t="s">
        <v>14</v>
      </c>
      <c r="C68" s="16">
        <v>94.817999999999998</v>
      </c>
      <c r="D68" s="16">
        <v>23.074000000000002</v>
      </c>
      <c r="E68" s="16">
        <v>0.96899999999999997</v>
      </c>
      <c r="F68" s="73">
        <f t="shared" si="9"/>
        <v>-22.105</v>
      </c>
      <c r="G68" s="17">
        <f>IF(D68=0,0,E68/D68*100)</f>
        <v>4.1995319407124896</v>
      </c>
    </row>
    <row r="69" spans="1:7" ht="18" customHeight="1" x14ac:dyDescent="0.2">
      <c r="A69" s="14"/>
      <c r="B69" s="9" t="s">
        <v>23</v>
      </c>
      <c r="C69" s="16">
        <v>294.755</v>
      </c>
      <c r="D69" s="16">
        <v>29.613</v>
      </c>
      <c r="E69" s="16">
        <v>23.475000000000001</v>
      </c>
      <c r="F69" s="73">
        <f t="shared" si="9"/>
        <v>-6.1379999999999981</v>
      </c>
      <c r="G69" s="17">
        <f>IF(D69=0,0,E69/D69*100)</f>
        <v>79.272616756154406</v>
      </c>
    </row>
    <row r="70" spans="1:7" s="98" customFormat="1" ht="15.75" customHeight="1" x14ac:dyDescent="0.2">
      <c r="A70" s="31" t="s">
        <v>33</v>
      </c>
      <c r="B70" s="32" t="s">
        <v>18</v>
      </c>
      <c r="C70" s="99">
        <v>1535.383</v>
      </c>
      <c r="D70" s="99">
        <v>348.57499999999999</v>
      </c>
      <c r="E70" s="99">
        <v>327.01499999999999</v>
      </c>
      <c r="F70" s="76">
        <f t="shared" si="9"/>
        <v>-21.560000000000002</v>
      </c>
      <c r="G70" s="33">
        <f>IF(D70=0,0,E70/D70*100)</f>
        <v>93.814817471132471</v>
      </c>
    </row>
    <row r="71" spans="1:7" s="98" customFormat="1" ht="16.5" customHeight="1" x14ac:dyDescent="0.2">
      <c r="A71" s="31" t="s">
        <v>34</v>
      </c>
      <c r="B71" s="32" t="s">
        <v>19</v>
      </c>
      <c r="C71" s="99">
        <v>513.52800000000002</v>
      </c>
      <c r="D71" s="99">
        <v>118.50700000000001</v>
      </c>
      <c r="E71" s="99">
        <v>111.61499999999999</v>
      </c>
      <c r="F71" s="76">
        <f t="shared" si="9"/>
        <v>-6.8920000000000101</v>
      </c>
      <c r="G71" s="33">
        <f>IF(D71=0,0,E71/D71*100)</f>
        <v>94.184309787607475</v>
      </c>
    </row>
    <row r="72" spans="1:7" ht="17.25" customHeight="1" x14ac:dyDescent="0.2">
      <c r="A72" s="11" t="s">
        <v>35</v>
      </c>
      <c r="B72" s="24" t="s">
        <v>45</v>
      </c>
      <c r="C72" s="39">
        <f>C73+C74+C75</f>
        <v>8497.0560000000005</v>
      </c>
      <c r="D72" s="39">
        <f>D73+D74+D75</f>
        <v>1857.1639999999998</v>
      </c>
      <c r="E72" s="39">
        <f>E73+E74+E75</f>
        <v>1775.32</v>
      </c>
      <c r="F72" s="72">
        <f t="shared" si="9"/>
        <v>-81.843999999999824</v>
      </c>
      <c r="G72" s="40">
        <f>E72/D72*100</f>
        <v>95.59306555586906</v>
      </c>
    </row>
    <row r="73" spans="1:7" s="70" customFormat="1" ht="21" customHeight="1" x14ac:dyDescent="0.2">
      <c r="A73" s="61" t="s">
        <v>86</v>
      </c>
      <c r="B73" s="69" t="s">
        <v>87</v>
      </c>
      <c r="C73" s="46">
        <v>120</v>
      </c>
      <c r="D73" s="46">
        <v>0</v>
      </c>
      <c r="E73" s="46">
        <v>0</v>
      </c>
      <c r="F73" s="73">
        <f>E73-D73</f>
        <v>0</v>
      </c>
      <c r="G73" s="17">
        <f t="shared" ref="G73:G81" si="10">IF(D73=0,0,E73/D73*100)</f>
        <v>0</v>
      </c>
    </row>
    <row r="74" spans="1:7" s="5" customFormat="1" ht="19.5" customHeight="1" x14ac:dyDescent="0.2">
      <c r="A74" s="61" t="s">
        <v>68</v>
      </c>
      <c r="B74" s="69" t="s">
        <v>69</v>
      </c>
      <c r="C74" s="46">
        <v>1641.9559999999999</v>
      </c>
      <c r="D74" s="46">
        <v>812.70799999999997</v>
      </c>
      <c r="E74" s="46">
        <v>795.60699999999997</v>
      </c>
      <c r="F74" s="73">
        <f t="shared" si="9"/>
        <v>-17.100999999999999</v>
      </c>
      <c r="G74" s="17">
        <f t="shared" si="10"/>
        <v>97.895800213606847</v>
      </c>
    </row>
    <row r="75" spans="1:7" ht="19.5" customHeight="1" x14ac:dyDescent="0.2">
      <c r="A75" s="61" t="s">
        <v>57</v>
      </c>
      <c r="B75" s="44" t="s">
        <v>58</v>
      </c>
      <c r="C75" s="46">
        <v>6735.1</v>
      </c>
      <c r="D75" s="46">
        <v>1044.4559999999999</v>
      </c>
      <c r="E75" s="46">
        <v>979.71299999999997</v>
      </c>
      <c r="F75" s="73">
        <f t="shared" si="9"/>
        <v>-64.742999999999938</v>
      </c>
      <c r="G75" s="17">
        <f t="shared" si="10"/>
        <v>93.801270709345346</v>
      </c>
    </row>
    <row r="76" spans="1:7" ht="18.75" customHeight="1" x14ac:dyDescent="0.2">
      <c r="A76" s="67" t="s">
        <v>104</v>
      </c>
      <c r="B76" s="55" t="s">
        <v>105</v>
      </c>
      <c r="C76" s="19">
        <f>C77</f>
        <v>49</v>
      </c>
      <c r="D76" s="19">
        <f>D77</f>
        <v>0</v>
      </c>
      <c r="E76" s="19">
        <f>E77</f>
        <v>0</v>
      </c>
      <c r="F76" s="74">
        <f>E76-D76</f>
        <v>0</v>
      </c>
      <c r="G76" s="17">
        <f>IF(D76=0,0,E76/D76*100)</f>
        <v>0</v>
      </c>
    </row>
    <row r="77" spans="1:7" s="5" customFormat="1" ht="22.15" customHeight="1" x14ac:dyDescent="0.2">
      <c r="A77" s="61" t="s">
        <v>106</v>
      </c>
      <c r="B77" s="9" t="s">
        <v>107</v>
      </c>
      <c r="C77" s="16">
        <v>49</v>
      </c>
      <c r="D77" s="16">
        <v>0</v>
      </c>
      <c r="E77" s="16">
        <v>0</v>
      </c>
      <c r="F77" s="73">
        <f>E77-D77</f>
        <v>0</v>
      </c>
      <c r="G77" s="17">
        <f>IF(D77=0,0,E77/D77*100)</f>
        <v>0</v>
      </c>
    </row>
    <row r="78" spans="1:7" ht="18.75" customHeight="1" x14ac:dyDescent="0.2">
      <c r="A78" s="67" t="s">
        <v>59</v>
      </c>
      <c r="B78" s="55" t="s">
        <v>60</v>
      </c>
      <c r="C78" s="19">
        <f>C79</f>
        <v>6962.9</v>
      </c>
      <c r="D78" s="19">
        <f>D79</f>
        <v>0</v>
      </c>
      <c r="E78" s="19">
        <f>E79</f>
        <v>0</v>
      </c>
      <c r="F78" s="74">
        <f t="shared" si="9"/>
        <v>0</v>
      </c>
      <c r="G78" s="17">
        <f t="shared" si="10"/>
        <v>0</v>
      </c>
    </row>
    <row r="79" spans="1:7" s="5" customFormat="1" ht="28.5" customHeight="1" x14ac:dyDescent="0.2">
      <c r="A79" s="61" t="s">
        <v>70</v>
      </c>
      <c r="B79" s="9" t="s">
        <v>61</v>
      </c>
      <c r="C79" s="16">
        <v>6962.9</v>
      </c>
      <c r="D79" s="16">
        <v>0</v>
      </c>
      <c r="E79" s="16">
        <v>0</v>
      </c>
      <c r="F79" s="73">
        <f>E79-D79</f>
        <v>0</v>
      </c>
      <c r="G79" s="17">
        <f t="shared" si="10"/>
        <v>0</v>
      </c>
    </row>
    <row r="80" spans="1:7" s="5" customFormat="1" ht="20.25" customHeight="1" x14ac:dyDescent="0.2">
      <c r="A80" s="57" t="s">
        <v>62</v>
      </c>
      <c r="B80" s="18" t="s">
        <v>63</v>
      </c>
      <c r="C80" s="19">
        <v>37.326000000000001</v>
      </c>
      <c r="D80" s="19">
        <v>0</v>
      </c>
      <c r="E80" s="19">
        <v>0</v>
      </c>
      <c r="F80" s="74">
        <f>E80-D80</f>
        <v>0</v>
      </c>
      <c r="G80" s="17">
        <f t="shared" si="10"/>
        <v>0</v>
      </c>
    </row>
    <row r="81" spans="1:9" ht="17.25" customHeight="1" x14ac:dyDescent="0.2">
      <c r="A81" s="57" t="s">
        <v>96</v>
      </c>
      <c r="B81" s="18" t="s">
        <v>97</v>
      </c>
      <c r="C81" s="19">
        <v>1700</v>
      </c>
      <c r="D81" s="19">
        <v>65</v>
      </c>
      <c r="E81" s="19">
        <v>0</v>
      </c>
      <c r="F81" s="74">
        <f>E81-D81</f>
        <v>-65</v>
      </c>
      <c r="G81" s="17">
        <f t="shared" si="10"/>
        <v>0</v>
      </c>
      <c r="I81" s="4"/>
    </row>
    <row r="82" spans="1:9" ht="21" customHeight="1" x14ac:dyDescent="0.2">
      <c r="A82" s="121" t="s">
        <v>1</v>
      </c>
      <c r="B82" s="122"/>
      <c r="C82" s="26">
        <f>C11+C16+C29+C41+C60+C65+C72+C78+C80+C81+C76</f>
        <v>179594.21299999999</v>
      </c>
      <c r="D82" s="26">
        <f>D11+D16+D29+D41+D60+D65+D72+D78+D80+D81+D76</f>
        <v>40197.561999999998</v>
      </c>
      <c r="E82" s="26">
        <f>E11+E16+E29+E41+E60+E65+E72+E78+E80+E81+E76</f>
        <v>36668.171999999999</v>
      </c>
      <c r="F82" s="27">
        <f>E82-D82</f>
        <v>-3529.3899999999994</v>
      </c>
      <c r="G82" s="13">
        <f>E82/D82*100</f>
        <v>91.219890400318306</v>
      </c>
    </row>
    <row r="83" spans="1:9" ht="19.5" customHeight="1" x14ac:dyDescent="0.2">
      <c r="A83" s="25"/>
      <c r="B83" s="38" t="s">
        <v>6</v>
      </c>
      <c r="C83" s="52"/>
      <c r="D83" s="52"/>
      <c r="E83" s="52"/>
      <c r="F83" s="52"/>
      <c r="G83" s="53"/>
    </row>
    <row r="84" spans="1:9" ht="15.75" x14ac:dyDescent="0.2">
      <c r="A84" s="22"/>
      <c r="B84" s="28" t="s">
        <v>3</v>
      </c>
      <c r="C84" s="29">
        <f>SUM(C85:C88)</f>
        <v>3798.6</v>
      </c>
      <c r="D84" s="29">
        <f>SUM(D85:D88)</f>
        <v>1061.1369999999999</v>
      </c>
      <c r="E84" s="29">
        <f>SUM(E85:E88)</f>
        <v>760.40499999999986</v>
      </c>
      <c r="F84" s="105">
        <f t="shared" ref="F84:F90" si="11">E84-D84</f>
        <v>-300.73200000000008</v>
      </c>
      <c r="G84" s="107">
        <f>E84/D84*100</f>
        <v>71.65945584783114</v>
      </c>
    </row>
    <row r="85" spans="1:9" ht="18.75" customHeight="1" x14ac:dyDescent="0.2">
      <c r="A85" s="22" t="s">
        <v>21</v>
      </c>
      <c r="B85" s="9" t="s">
        <v>42</v>
      </c>
      <c r="C85" s="100">
        <v>26</v>
      </c>
      <c r="D85" s="100">
        <v>6.5</v>
      </c>
      <c r="E85" s="100">
        <v>6.0000000000000001E-3</v>
      </c>
      <c r="F85" s="101">
        <f t="shared" si="11"/>
        <v>-6.4939999999999998</v>
      </c>
      <c r="G85" s="17">
        <f>IF(D85=0,0,E85/D85*100)</f>
        <v>9.2307692307692299E-2</v>
      </c>
    </row>
    <row r="86" spans="1:9" ht="18" customHeight="1" x14ac:dyDescent="0.2">
      <c r="A86" s="22" t="s">
        <v>20</v>
      </c>
      <c r="B86" s="9" t="s">
        <v>2</v>
      </c>
      <c r="C86" s="23">
        <v>3745.6</v>
      </c>
      <c r="D86" s="23">
        <v>936.4</v>
      </c>
      <c r="E86" s="23">
        <v>643.52499999999998</v>
      </c>
      <c r="F86" s="78">
        <f t="shared" si="11"/>
        <v>-292.875</v>
      </c>
      <c r="G86" s="17">
        <f>IF(D86=0,0,E86/D86*100)</f>
        <v>68.723302007689028</v>
      </c>
    </row>
    <row r="87" spans="1:9" ht="20.25" customHeight="1" x14ac:dyDescent="0.2">
      <c r="A87" s="22" t="s">
        <v>28</v>
      </c>
      <c r="B87" s="9" t="s">
        <v>40</v>
      </c>
      <c r="C87" s="23">
        <v>27</v>
      </c>
      <c r="D87" s="23">
        <v>6.75</v>
      </c>
      <c r="E87" s="23">
        <v>5.3869999999999996</v>
      </c>
      <c r="F87" s="78">
        <f>E87-D87</f>
        <v>-1.3630000000000004</v>
      </c>
      <c r="G87" s="17">
        <f>IF(D87=0,0,E87/D87*100)</f>
        <v>79.80740740740741</v>
      </c>
    </row>
    <row r="88" spans="1:9" ht="20.25" customHeight="1" x14ac:dyDescent="0.2">
      <c r="A88" s="22" t="s">
        <v>31</v>
      </c>
      <c r="B88" s="9" t="s">
        <v>98</v>
      </c>
      <c r="C88" s="23">
        <v>0</v>
      </c>
      <c r="D88" s="23">
        <v>111.48699999999999</v>
      </c>
      <c r="E88" s="23">
        <v>111.48699999999999</v>
      </c>
      <c r="F88" s="78">
        <f>E88-D88</f>
        <v>0</v>
      </c>
      <c r="G88" s="17">
        <f>IF(D88=0,0,E88/D88*100)</f>
        <v>100</v>
      </c>
    </row>
    <row r="89" spans="1:9" ht="19.5" customHeight="1" x14ac:dyDescent="0.2">
      <c r="A89" s="22"/>
      <c r="B89" s="28" t="s">
        <v>13</v>
      </c>
      <c r="C89" s="29">
        <f>SUM(C90:C103)</f>
        <v>30123.792999999998</v>
      </c>
      <c r="D89" s="29">
        <f>SUM(D90:D103)</f>
        <v>3686.0139999999997</v>
      </c>
      <c r="E89" s="29">
        <f>SUM(E90:E103)</f>
        <v>898.85199999999998</v>
      </c>
      <c r="F89" s="105">
        <f t="shared" si="11"/>
        <v>-2787.1619999999998</v>
      </c>
      <c r="G89" s="107">
        <f>E89/D89*100</f>
        <v>24.385474390493364</v>
      </c>
    </row>
    <row r="90" spans="1:9" s="36" customFormat="1" ht="19.5" customHeight="1" x14ac:dyDescent="0.2">
      <c r="A90" s="110" t="s">
        <v>21</v>
      </c>
      <c r="B90" s="102" t="s">
        <v>39</v>
      </c>
      <c r="C90" s="59">
        <v>45.997</v>
      </c>
      <c r="D90" s="59">
        <v>45.997</v>
      </c>
      <c r="E90" s="108">
        <v>45.997</v>
      </c>
      <c r="F90" s="79">
        <f t="shared" si="11"/>
        <v>0</v>
      </c>
      <c r="G90" s="30">
        <f>IF(D90=0,0,E90/D90*100)</f>
        <v>100</v>
      </c>
    </row>
    <row r="91" spans="1:9" s="36" customFormat="1" ht="17.25" customHeight="1" x14ac:dyDescent="0.2">
      <c r="A91" s="111" t="s">
        <v>20</v>
      </c>
      <c r="B91" s="58" t="s">
        <v>2</v>
      </c>
      <c r="C91" s="59">
        <v>8403.39</v>
      </c>
      <c r="D91" s="59">
        <v>38.051000000000002</v>
      </c>
      <c r="E91" s="108">
        <v>38.051000000000002</v>
      </c>
      <c r="F91" s="79">
        <f t="shared" ref="F91:F108" si="12">E91-D91</f>
        <v>0</v>
      </c>
      <c r="G91" s="30">
        <f t="shared" ref="G91:G105" si="13">IF(D91=0,0,E91/D91*100)</f>
        <v>100</v>
      </c>
    </row>
    <row r="92" spans="1:9" s="36" customFormat="1" ht="17.25" customHeight="1" x14ac:dyDescent="0.2">
      <c r="A92" s="111" t="s">
        <v>26</v>
      </c>
      <c r="B92" s="58" t="s">
        <v>117</v>
      </c>
      <c r="C92" s="59">
        <v>1089.6949999999999</v>
      </c>
      <c r="D92" s="59">
        <v>771.97900000000004</v>
      </c>
      <c r="E92" s="108">
        <v>761.476</v>
      </c>
      <c r="F92" s="79">
        <f t="shared" si="12"/>
        <v>-10.503000000000043</v>
      </c>
      <c r="G92" s="30">
        <f t="shared" si="13"/>
        <v>98.639470762805715</v>
      </c>
    </row>
    <row r="93" spans="1:9" s="36" customFormat="1" ht="17.25" customHeight="1" x14ac:dyDescent="0.2">
      <c r="A93" s="111" t="s">
        <v>28</v>
      </c>
      <c r="B93" s="58" t="s">
        <v>40</v>
      </c>
      <c r="C93" s="59">
        <v>53.328000000000003</v>
      </c>
      <c r="D93" s="59">
        <v>53.328000000000003</v>
      </c>
      <c r="E93" s="108">
        <v>53.328000000000003</v>
      </c>
      <c r="F93" s="79">
        <f>E93-D93</f>
        <v>0</v>
      </c>
      <c r="G93" s="30">
        <f>IF(D93=0,0,E93/D93*100)</f>
        <v>100</v>
      </c>
    </row>
    <row r="94" spans="1:9" s="36" customFormat="1" ht="21" customHeight="1" x14ac:dyDescent="0.2">
      <c r="A94" s="110" t="s">
        <v>68</v>
      </c>
      <c r="B94" s="18" t="s">
        <v>69</v>
      </c>
      <c r="C94" s="59">
        <v>6555.5870000000004</v>
      </c>
      <c r="D94" s="59">
        <v>0</v>
      </c>
      <c r="E94" s="59">
        <v>0</v>
      </c>
      <c r="F94" s="79">
        <f t="shared" si="12"/>
        <v>0</v>
      </c>
      <c r="G94" s="30">
        <f t="shared" si="13"/>
        <v>0</v>
      </c>
    </row>
    <row r="95" spans="1:9" s="36" customFormat="1" ht="21" customHeight="1" x14ac:dyDescent="0.2">
      <c r="A95" s="110" t="s">
        <v>57</v>
      </c>
      <c r="B95" s="18" t="s">
        <v>58</v>
      </c>
      <c r="C95" s="59">
        <v>322</v>
      </c>
      <c r="D95" s="59">
        <v>0</v>
      </c>
      <c r="E95" s="59">
        <v>0</v>
      </c>
      <c r="F95" s="79">
        <f>E95-D95</f>
        <v>0</v>
      </c>
      <c r="G95" s="30">
        <f>IF(D95=0,0,E95/D95*100)</f>
        <v>0</v>
      </c>
    </row>
    <row r="96" spans="1:9" ht="19.5" customHeight="1" x14ac:dyDescent="0.2">
      <c r="A96" s="110" t="s">
        <v>64</v>
      </c>
      <c r="B96" s="71" t="s">
        <v>65</v>
      </c>
      <c r="C96" s="19">
        <v>724.03399999999999</v>
      </c>
      <c r="D96" s="19">
        <v>0</v>
      </c>
      <c r="E96" s="19">
        <v>0</v>
      </c>
      <c r="F96" s="79">
        <f t="shared" si="12"/>
        <v>0</v>
      </c>
      <c r="G96" s="30">
        <f t="shared" si="13"/>
        <v>0</v>
      </c>
    </row>
    <row r="97" spans="1:7" ht="21.75" customHeight="1" x14ac:dyDescent="0.2">
      <c r="A97" s="110" t="s">
        <v>72</v>
      </c>
      <c r="B97" s="71" t="s">
        <v>73</v>
      </c>
      <c r="C97" s="19">
        <v>3300</v>
      </c>
      <c r="D97" s="19">
        <v>0</v>
      </c>
      <c r="E97" s="19">
        <v>0</v>
      </c>
      <c r="F97" s="79">
        <f t="shared" si="12"/>
        <v>0</v>
      </c>
      <c r="G97" s="30">
        <f t="shared" si="13"/>
        <v>0</v>
      </c>
    </row>
    <row r="98" spans="1:7" ht="21" customHeight="1" x14ac:dyDescent="0.2">
      <c r="A98" s="110" t="s">
        <v>75</v>
      </c>
      <c r="B98" s="55" t="s">
        <v>78</v>
      </c>
      <c r="C98" s="19">
        <v>3215.3670000000002</v>
      </c>
      <c r="D98" s="19">
        <v>262.35899999999998</v>
      </c>
      <c r="E98" s="19">
        <v>0</v>
      </c>
      <c r="F98" s="79">
        <f t="shared" si="12"/>
        <v>-262.35899999999998</v>
      </c>
      <c r="G98" s="30">
        <f t="shared" si="13"/>
        <v>0</v>
      </c>
    </row>
    <row r="99" spans="1:7" ht="18.75" customHeight="1" x14ac:dyDescent="0.2">
      <c r="A99" s="110" t="s">
        <v>84</v>
      </c>
      <c r="B99" s="55" t="s">
        <v>85</v>
      </c>
      <c r="C99" s="19">
        <v>48</v>
      </c>
      <c r="D99" s="19">
        <v>0</v>
      </c>
      <c r="E99" s="19">
        <v>0</v>
      </c>
      <c r="F99" s="79">
        <f t="shared" si="12"/>
        <v>0</v>
      </c>
      <c r="G99" s="30">
        <f t="shared" si="13"/>
        <v>0</v>
      </c>
    </row>
    <row r="100" spans="1:7" ht="28.5" customHeight="1" x14ac:dyDescent="0.2">
      <c r="A100" s="110" t="s">
        <v>99</v>
      </c>
      <c r="B100" s="55" t="s">
        <v>100</v>
      </c>
      <c r="C100" s="19">
        <v>3686.1</v>
      </c>
      <c r="D100" s="19">
        <v>0</v>
      </c>
      <c r="E100" s="19">
        <v>0</v>
      </c>
      <c r="F100" s="79">
        <f t="shared" si="12"/>
        <v>0</v>
      </c>
      <c r="G100" s="30">
        <f t="shared" si="13"/>
        <v>0</v>
      </c>
    </row>
    <row r="101" spans="1:7" ht="28.5" customHeight="1" x14ac:dyDescent="0.2">
      <c r="A101" s="110" t="s">
        <v>110</v>
      </c>
      <c r="B101" s="55" t="s">
        <v>111</v>
      </c>
      <c r="C101" s="19">
        <v>2508.6</v>
      </c>
      <c r="D101" s="19">
        <v>2508.6</v>
      </c>
      <c r="E101" s="19">
        <v>0</v>
      </c>
      <c r="F101" s="79">
        <f>E101-D101</f>
        <v>-2508.6</v>
      </c>
      <c r="G101" s="30">
        <f>IF(D101=0,0,E101/D101*100)</f>
        <v>0</v>
      </c>
    </row>
    <row r="102" spans="1:7" ht="28.5" customHeight="1" x14ac:dyDescent="0.2">
      <c r="A102" s="110" t="s">
        <v>70</v>
      </c>
      <c r="B102" s="55" t="s">
        <v>61</v>
      </c>
      <c r="C102" s="19">
        <v>160</v>
      </c>
      <c r="D102" s="19">
        <v>0</v>
      </c>
      <c r="E102" s="19">
        <v>0</v>
      </c>
      <c r="F102" s="79">
        <f>E102-D102</f>
        <v>0</v>
      </c>
      <c r="G102" s="30">
        <f>IF(D102=0,0,E102/D102*100)</f>
        <v>0</v>
      </c>
    </row>
    <row r="103" spans="1:7" ht="28.5" customHeight="1" x14ac:dyDescent="0.2">
      <c r="A103" s="110" t="s">
        <v>108</v>
      </c>
      <c r="B103" s="55" t="s">
        <v>109</v>
      </c>
      <c r="C103" s="19">
        <v>11.695</v>
      </c>
      <c r="D103" s="19">
        <v>5.7</v>
      </c>
      <c r="E103" s="19">
        <v>0</v>
      </c>
      <c r="F103" s="79">
        <f>E103-D103</f>
        <v>-5.7</v>
      </c>
      <c r="G103" s="30">
        <f>IF(D103=0,0,E103/D103*100)</f>
        <v>0</v>
      </c>
    </row>
    <row r="104" spans="1:7" ht="66.75" customHeight="1" x14ac:dyDescent="0.2">
      <c r="A104" s="57" t="s">
        <v>88</v>
      </c>
      <c r="B104" s="55" t="s">
        <v>89</v>
      </c>
      <c r="C104" s="19">
        <v>15</v>
      </c>
      <c r="D104" s="19">
        <v>3.6</v>
      </c>
      <c r="E104" s="19">
        <v>0</v>
      </c>
      <c r="F104" s="79">
        <f t="shared" si="12"/>
        <v>-3.6</v>
      </c>
      <c r="G104" s="30">
        <f t="shared" si="13"/>
        <v>0</v>
      </c>
    </row>
    <row r="105" spans="1:7" ht="17.25" customHeight="1" x14ac:dyDescent="0.2">
      <c r="A105" s="57" t="s">
        <v>66</v>
      </c>
      <c r="B105" s="71" t="s">
        <v>4</v>
      </c>
      <c r="C105" s="19">
        <v>33.6</v>
      </c>
      <c r="D105" s="19">
        <v>6.8</v>
      </c>
      <c r="E105" s="19">
        <v>0</v>
      </c>
      <c r="F105" s="79">
        <f t="shared" si="12"/>
        <v>-6.8</v>
      </c>
      <c r="G105" s="30">
        <f t="shared" si="13"/>
        <v>0</v>
      </c>
    </row>
    <row r="106" spans="1:7" ht="18.75" hidden="1" customHeight="1" x14ac:dyDescent="0.2">
      <c r="A106" s="14"/>
      <c r="B106" s="37"/>
      <c r="C106" s="90"/>
      <c r="D106" s="90"/>
      <c r="E106" s="90"/>
      <c r="F106" s="80">
        <f t="shared" si="12"/>
        <v>0</v>
      </c>
      <c r="G106" s="91">
        <f>IF(D106=0,0,E106/D106*100)</f>
        <v>0</v>
      </c>
    </row>
    <row r="107" spans="1:7" ht="16.5" customHeight="1" x14ac:dyDescent="0.2">
      <c r="A107" s="118" t="s">
        <v>5</v>
      </c>
      <c r="B107" s="118"/>
      <c r="C107" s="106">
        <f>C84+C89+C104+C105</f>
        <v>33970.992999999995</v>
      </c>
      <c r="D107" s="106">
        <f>D84+D89+D104+D105</f>
        <v>4757.5510000000004</v>
      </c>
      <c r="E107" s="106">
        <f>E84+E89+E104+E105</f>
        <v>1659.2569999999998</v>
      </c>
      <c r="F107" s="105">
        <f t="shared" si="12"/>
        <v>-3098.2940000000008</v>
      </c>
      <c r="G107" s="107">
        <f>E107/D107*100</f>
        <v>34.876284037732852</v>
      </c>
    </row>
    <row r="108" spans="1:7" ht="18.75" customHeight="1" x14ac:dyDescent="0.2">
      <c r="A108" s="120" t="s">
        <v>7</v>
      </c>
      <c r="B108" s="120"/>
      <c r="C108" s="26">
        <f>C82+C107</f>
        <v>213565.20599999998</v>
      </c>
      <c r="D108" s="26">
        <f>D82+D107</f>
        <v>44955.112999999998</v>
      </c>
      <c r="E108" s="26">
        <f>E82+E107</f>
        <v>38327.428999999996</v>
      </c>
      <c r="F108" s="27">
        <f t="shared" si="12"/>
        <v>-6627.6840000000011</v>
      </c>
      <c r="G108" s="13">
        <f>E108/D108*100</f>
        <v>85.257107461836441</v>
      </c>
    </row>
    <row r="109" spans="1:7" ht="0.75" hidden="1" customHeight="1" x14ac:dyDescent="0.25">
      <c r="A109" s="1"/>
      <c r="B109" s="2"/>
      <c r="C109" s="92"/>
      <c r="D109" s="92"/>
      <c r="E109" s="92"/>
      <c r="F109" s="93"/>
      <c r="G109" s="92"/>
    </row>
    <row r="110" spans="1:7" ht="21.75" customHeight="1" x14ac:dyDescent="0.25">
      <c r="A110" s="8"/>
      <c r="B110" s="117"/>
      <c r="C110" s="117"/>
      <c r="D110" s="117"/>
      <c r="E110" s="117"/>
      <c r="F110" s="117"/>
      <c r="G110" s="117"/>
    </row>
    <row r="111" spans="1:7" ht="14.25" customHeight="1" x14ac:dyDescent="0.25">
      <c r="A111" s="8"/>
      <c r="B111" s="10" t="s">
        <v>115</v>
      </c>
      <c r="C111" s="94"/>
      <c r="D111" s="94"/>
      <c r="E111" s="8" t="s">
        <v>116</v>
      </c>
      <c r="F111" s="95"/>
      <c r="G111" s="95"/>
    </row>
    <row r="112" spans="1:7" ht="11.45" customHeight="1" x14ac:dyDescent="0.2">
      <c r="A112" s="6"/>
      <c r="B112" s="6"/>
    </row>
    <row r="113" spans="1:5" hidden="1" x14ac:dyDescent="0.2">
      <c r="A113" s="6"/>
      <c r="B113" s="48"/>
    </row>
    <row r="117" spans="1:5" x14ac:dyDescent="0.2">
      <c r="C117" s="103"/>
      <c r="D117" s="103"/>
      <c r="E117" s="103"/>
    </row>
  </sheetData>
  <customSheetViews>
    <customSheetView guid="{2C2CFF0B-8759-4E25-94E2-B667FE22E70B}" showRuler="0">
      <selection activeCell="A5" sqref="A5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1"/>
      <headerFooter alignWithMargins="0"/>
    </customSheetView>
    <customSheetView guid="{60B70A26-12E7-443E-83DE-AF94588CA160}" hiddenRows="1" showRuler="0" topLeftCell="A55">
      <selection activeCell="C88" sqref="C88"/>
      <rowBreaks count="1" manualBreakCount="1">
        <brk id="54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2"/>
      <headerFooter alignWithMargins="0"/>
    </customSheetView>
    <customSheetView guid="{356CC87D-C45A-423A-9572-F74069546E3E}" hiddenRows="1" showRuler="0">
      <selection activeCell="E6" sqref="E6:E7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3"/>
      <headerFooter alignWithMargins="0"/>
    </customSheetView>
  </customSheetViews>
  <mergeCells count="15">
    <mergeCell ref="B110:G110"/>
    <mergeCell ref="A107:B107"/>
    <mergeCell ref="A8:A9"/>
    <mergeCell ref="A108:B108"/>
    <mergeCell ref="A82:B82"/>
    <mergeCell ref="B8:B9"/>
    <mergeCell ref="C8:D8"/>
    <mergeCell ref="F8:F9"/>
    <mergeCell ref="G8:G9"/>
    <mergeCell ref="E8:E9"/>
    <mergeCell ref="F2:G2"/>
    <mergeCell ref="B7:G7"/>
    <mergeCell ref="A6:G6"/>
    <mergeCell ref="A4:G4"/>
    <mergeCell ref="A5:G5"/>
  </mergeCells>
  <phoneticPr fontId="0" type="noConversion"/>
  <printOptions horizontalCentered="1"/>
  <pageMargins left="0.38" right="0.15748031496062992" top="0.5" bottom="0.17" header="0.51" footer="0.17"/>
  <pageSetup paperSize="9" scale="65" fitToHeight="2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</dc:creator>
  <cp:lastModifiedBy>финупр4</cp:lastModifiedBy>
  <cp:lastPrinted>2021-04-05T06:02:36Z</cp:lastPrinted>
  <dcterms:created xsi:type="dcterms:W3CDTF">2004-01-28T08:01:03Z</dcterms:created>
  <dcterms:modified xsi:type="dcterms:W3CDTF">2021-04-08T06:25:08Z</dcterms:modified>
</cp:coreProperties>
</file>