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680" activeTab="0"/>
  </bookViews>
  <sheets>
    <sheet name="Дод_бюдж_розв" sheetId="1" r:id="rId1"/>
  </sheets>
  <definedNames>
    <definedName name="_ftn1" localSheetId="0">'Дод_бюдж_розв'!#REF!</definedName>
    <definedName name="_ftn2" localSheetId="0">'Дод_бюдж_розв'!#REF!</definedName>
    <definedName name="_ftnref1" localSheetId="0">'Дод_бюдж_розв'!#REF!</definedName>
    <definedName name="_ftnref2" localSheetId="0">'Дод_бюдж_розв'!#REF!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Z_AABEB93C_39C6_41F2_893F_F6C038E6C412_.wvu.PrintArea" localSheetId="0" hidden="1">'Дод_бюдж_розв'!$A$1:$J$120</definedName>
    <definedName name="Z_AABEB93C_39C6_41F2_893F_F6C038E6C412_.wvu.Rows" localSheetId="0" hidden="1">'Дод_бюдж_розв'!#REF!,'Дод_бюдж_розв'!#REF!</definedName>
    <definedName name="Z_FA725147_C9AC_437E_A73E_D002FA935174_.wvu.PrintArea" localSheetId="0" hidden="1">'Дод_бюдж_розв'!$A$1:$J$120</definedName>
    <definedName name="Z_FA725147_C9AC_437E_A73E_D002FA935174_.wvu.Rows" localSheetId="0" hidden="1">'Дод_бюдж_розв'!#REF!</definedName>
    <definedName name="В68">#REF!</definedName>
    <definedName name="вс">#REF!</definedName>
    <definedName name="_xlnm.Print_Titles" localSheetId="0">'Дод_бюдж_розв'!$9:$10</definedName>
    <definedName name="_xlnm.Print_Area" localSheetId="0">'Дод_бюдж_розв'!$A$1:$J$121</definedName>
  </definedNames>
  <calcPr fullCalcOnLoad="1"/>
</workbook>
</file>

<file path=xl/sharedStrings.xml><?xml version="1.0" encoding="utf-8"?>
<sst xmlns="http://schemas.openxmlformats.org/spreadsheetml/2006/main" count="532" uniqueCount="217">
  <si>
    <t>0620</t>
  </si>
  <si>
    <t>0200000</t>
  </si>
  <si>
    <t>0210000</t>
  </si>
  <si>
    <t>0600000</t>
  </si>
  <si>
    <t>0610000</t>
  </si>
  <si>
    <t>0617321</t>
  </si>
  <si>
    <t>7321</t>
  </si>
  <si>
    <t>0443</t>
  </si>
  <si>
    <t>1000000</t>
  </si>
  <si>
    <t>1010000</t>
  </si>
  <si>
    <t>0216030</t>
  </si>
  <si>
    <t>6030</t>
  </si>
  <si>
    <t>Код Функціональної класифікації видатків та кредитування бюджету</t>
  </si>
  <si>
    <t>УСЬОГО</t>
  </si>
  <si>
    <t>1014030</t>
  </si>
  <si>
    <t>4030</t>
  </si>
  <si>
    <t>0824</t>
  </si>
  <si>
    <t>Забезпечення діяльності бібліотек</t>
  </si>
  <si>
    <t>Організація благоустрою населених пунктів</t>
  </si>
  <si>
    <t>Будівництво освітніх установ та закладів</t>
  </si>
  <si>
    <t>0217325</t>
  </si>
  <si>
    <t>Будівництво споруд, установ та закладів фізичної культури і спорту</t>
  </si>
  <si>
    <t>0960</t>
  </si>
  <si>
    <t>0111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</si>
  <si>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</si>
  <si>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</si>
  <si>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</si>
  <si>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</si>
  <si>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0150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</si>
  <si>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</si>
  <si>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</si>
  <si>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</si>
  <si>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</si>
  <si>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Відділ освіти Люботинської міської ради </t>
    </r>
    <r>
      <rPr>
        <b/>
        <i/>
        <sz val="12"/>
        <rFont val="Times New Roman"/>
        <family val="1"/>
      </rPr>
      <t>(головний розпорядник)</t>
    </r>
  </si>
  <si>
    <r>
      <t xml:space="preserve">Відділ освіти Люботинської міської ради </t>
    </r>
    <r>
      <rPr>
        <b/>
        <i/>
        <sz val="12"/>
        <rFont val="Times New Roman"/>
        <family val="1"/>
      </rPr>
      <t>(відповідальний виконавець)</t>
    </r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</si>
  <si>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</si>
  <si>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</si>
  <si>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</si>
  <si>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</si>
  <si>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</si>
  <si>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об"єкта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</si>
  <si>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</si>
  <si>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</si>
  <si>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</si>
  <si>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</si>
  <si>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</si>
  <si>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Х</t>
  </si>
  <si>
    <t>Придбання павільйонів для зупинок громадського транспорту</t>
  </si>
  <si>
    <t>Капітальний ремонт дороги по вул.Караванській, від будинку №111 до будинку №121, в м.Люботин Харківської області, виготовлення кошторисної документації, експертиза кошторисної частини проектної документації, авторський та технічний нагляд</t>
  </si>
  <si>
    <t>Капітальний ремонт тротуару по вул.Травневій, в м.Люботин Харківської області: виготовлення проектно-кошторисної документації та проведення експертизи кошторисної частини проекту; авторський та технічний нагляд за проведенням робіт; проведення ремонтних робіт</t>
  </si>
  <si>
    <t>Капітальний ремонт тротуару по вул.Шкільній, в м.Люботин Харківської області: виготовлення проектно-кошторисної документації та проведення експертизи кошторисної частини проекту; авторський та технічний нагляд за проведенням робіт; проведення ремонтних робіт</t>
  </si>
  <si>
    <t>Капітальний ремонт дороги по вул.Шевченка, від в"їзду Тичини до будинку №98, в м.Люботин Харківської області, виготовлення кошторисної документації, експертиза кошторисної частини проектної документації, авторський та технічний нагляд</t>
  </si>
  <si>
    <t>Станок для прошивки документів</t>
  </si>
  <si>
    <t>Придбання системи відеопроекції</t>
  </si>
  <si>
    <t>Реконструкція приміщення Люботинського дошкільного навчального закладу (ясел-садка) №5 Люботинської міської ради Харківської області, за адресою: м.Люботин, вул.Джерелянська, 19</t>
  </si>
  <si>
    <t>1011100</t>
  </si>
  <si>
    <t>1100</t>
  </si>
  <si>
    <t>2018-2020</t>
  </si>
  <si>
    <t>Поповнення бібліотечних фондів (придбання книг)</t>
  </si>
  <si>
    <t>Капітальний ремонт тротуару по вул.Слобожанській, в м.Люботин Харківської області: виготовлення проектно-кошторисної документації та проведення експертизи кошторисної частини проекту; авторський та технічний нагляд за проведенням робіт; проведення ремонтних робіт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</si>
  <si>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</si>
  <si>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Додаток 5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</si>
  <si>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</si>
  <si>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</si>
  <si>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</si>
  <si>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</si>
  <si>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</si>
  <si>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</si>
  <si>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</si>
  <si>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Придбання мультимедійного проектора для Люботинської загальноосвітньої школи І-ІІІ ступенів №3 та Люботинської загальноосвітньої школи І-ІІІ ступенів №4 за рахунок 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</si>
  <si>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Придбання багатофункціонального пристрою для Караванського дошкільного навчального закладу (ясла-садок) Люботинської міської ради за рахунок 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</si>
  <si>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</si>
  <si>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</si>
  <si>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</si>
  <si>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0217330</t>
  </si>
  <si>
    <t>Будівництво1 інших об`єктів комунальної власності</t>
  </si>
  <si>
    <t>Реконструкція нежитлової будівлі (гаража літ. "Г") по вул.Ушакова 1б в м.Люботин Харківської обл., під адміністративну будівлю</t>
  </si>
  <si>
    <t>2020-2021</t>
  </si>
  <si>
    <t>Будівництво багатофункціонального фізкультурно-оздоровчого комплексу в м.Люботині по вул.Гвардії-генерала Гавенка Л.А., 18а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</si>
  <si>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</si>
  <si>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спеціальної освіти мистецькими школами</t>
  </si>
  <si>
    <t>РОЗПОДІЛ
коштів бюджету розвитку на здійснення заходів із будівництва, реконструкції і реставрації об"єктів виробничої,
комунікаційної та соціальної інфраструктури за об'єктами у 2020 році</t>
  </si>
  <si>
    <t>0212010</t>
  </si>
  <si>
    <t>2010</t>
  </si>
  <si>
    <t>0731</t>
  </si>
  <si>
    <t>Багатопрофільна стаціонарна медична допомога населенню</t>
  </si>
  <si>
    <t>Придбання іонізатора</t>
  </si>
  <si>
    <t>0216013</t>
  </si>
  <si>
    <t>6013</t>
  </si>
  <si>
    <t>Забезпечення діяльності водопровідно-каналізаційного господарства</t>
  </si>
  <si>
    <t>Капітальний ремонт водопровідної мережі в межах (перехрестя вул.Злагоди – вул.Ветеринарна) вул.Ветеринарна (від №36 до №54), вул.Некрасова (від №1 до №33), вул.Мар’янівська (від №3 до №5), пров.Мар’янівський (від №1 до №13) (перехрестя вул.Кооперативна – пров.Мар’янівський) в м.Люботин, Харківської області (виконання проектних, вишукувальних робіт та робіт по капітальному ремонту)</t>
  </si>
  <si>
    <t>Капітальний ремонт водопровідної мережі в межах (від перехрестя вул.Гвардії – генерала Гавенка Л.А. – вул.Громадянська до перехрестя вул.Громадянська – вул.Залізнична) вул.Громадянська в м.Люботин, Харківської області (виконання проектних, вишукувальних робіт та робіт по капітальному ремонту)</t>
  </si>
  <si>
    <r>
      <t xml:space="preserve">Люботинський міський відділ культури </t>
    </r>
    <r>
      <rPr>
        <b/>
        <i/>
        <sz val="12"/>
        <rFont val="Times New Roman"/>
        <family val="1"/>
      </rPr>
      <t>(головний розпорядник)</t>
    </r>
  </si>
  <si>
    <r>
      <t xml:space="preserve">Люботинський міський відділ культури </t>
    </r>
    <r>
      <rPr>
        <b/>
        <i/>
        <sz val="12"/>
        <rFont val="Times New Roman"/>
        <family val="1"/>
      </rPr>
      <t>(відповідальний виконавець)</t>
    </r>
  </si>
  <si>
    <t>0217650</t>
  </si>
  <si>
    <t>7650</t>
  </si>
  <si>
    <t>0490</t>
  </si>
  <si>
    <t>Проведення експертної грошової оцінки земельної ділянки чи права на неї</t>
  </si>
  <si>
    <t>Проведення експертної грошової оцінки земельної ділянки розташованої: Харківська обл., м.Люботин, вул.Джерелянська, 3</t>
  </si>
  <si>
    <t>0217350</t>
  </si>
  <si>
    <t>7350</t>
  </si>
  <si>
    <t>Розроблення схем планування та забудови територій (містобудівної документації)</t>
  </si>
  <si>
    <t>Розроблення генерального плану м.Люботин Харківської області, в межах Люботинської міської ради (з включенням підпорядкованих сел. Коваленки, Байрак, Караван та с.Смородського. Розділ ІТЦ ЦЗ (інженерно-технічні заходи цивільного захисту населення) в особливий та мирний час. Оформлення пояснювальної записки, випуск генерального плану</t>
  </si>
  <si>
    <t>Розроблення плану зонування території м.Люботин Харківської області, в межах Люботинської міської ради (з включенням підпорядкованих сел. Коваленки, Байрак, Караван та с.Смородського.)</t>
  </si>
  <si>
    <t>Експертиза генерального плану м.Люботин Харківської області, в межах Люботинської міської ради (з включенням підпорядкованих сел. Коваленки, Байрак, Караван та с.Смородського</t>
  </si>
  <si>
    <t>Виконання звіту про стратегічну екологічну оцінку ДПТ обмеженої садибною забудовою по вул.Гвардії-генерала Гавенка Л.А., в м.Люботині Харківської області для будівництва комплексу водозабірних споруд та насосної станції</t>
  </si>
  <si>
    <r>
      <t xml:space="preserve">Виконавчий комітет Люботинської міської ради Харківської області </t>
    </r>
    <r>
      <rPr>
        <b/>
        <i/>
        <sz val="12"/>
        <rFont val="Times New Roman"/>
        <family val="1"/>
      </rPr>
      <t>(головний розпорядник)</t>
    </r>
  </si>
  <si>
    <r>
      <t xml:space="preserve">Виконавчий комітет Люботинської міської ради Харківської області </t>
    </r>
    <r>
      <rPr>
        <b/>
        <i/>
        <sz val="12"/>
        <rFont val="Times New Roman"/>
        <family val="1"/>
      </rPr>
      <t>(відповідальний виконавець)</t>
    </r>
  </si>
  <si>
    <t>Придбання комп"ютерного обладнання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</si>
  <si>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</si>
  <si>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</si>
  <si>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</si>
  <si>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t xml:space="preserve">Реконструкція будівлі Комунального некомерційного підприємства "Люботинська міська лікарня" Люботинської міської ради Харківської області за адресою: Харківська область, м.Люботин, вул.Шевченка, 15
</t>
    </r>
    <r>
      <rPr>
        <i/>
        <sz val="12"/>
        <rFont val="Times New Roman"/>
        <family val="1"/>
      </rPr>
      <t>(за рахунок залишку субвенції з державного бюджету на здійснення заходів щодо соціально-економічного розвитку окремих територій 2019 року)</t>
    </r>
  </si>
  <si>
    <t>Розроблення розділу (для генерального плану м.Люботин Харківської області, в межах Люботинської міської ради (з включенням підпорядкованих сел.Коваленки, Байрак, Караван та с.Смородського) ІТЗ ЦЗ (інженерно-технічні заходи цивільного захисту) на мирний час</t>
  </si>
  <si>
    <t>Капітальний ремонт покрівлі (будівля школи) Люботинської гімназії №1 Люботинської міської ради Харківської області, за адресою: м.Люботин, вул.Шевченка, 19</t>
  </si>
  <si>
    <t>Придбання бензопили, мотокоси</t>
  </si>
  <si>
    <t>0611161</t>
  </si>
  <si>
    <t>1161</t>
  </si>
  <si>
    <t>0990</t>
  </si>
  <si>
    <t>Забезпечення діяльності інших закладів у сфері освіти</t>
  </si>
  <si>
    <t>Придбання комп'ютерів, лазерних принтерів</t>
  </si>
  <si>
    <t>Придбання шкільного автобусу</t>
  </si>
  <si>
    <t>Проведення експертної грошової оцінки земельної ділянки розташованої: вул.Коцюбинського, 1, м.Люботин, Харківська обл.</t>
  </si>
  <si>
    <t>Проведення експертної грошової оцінки земельної ділянки розташованої: вул.Джерелянська, 2, м.Люботин, Харківська обл.</t>
  </si>
  <si>
    <t>Капітальний ремонт трактора Т150-К</t>
  </si>
  <si>
    <t>Капітальний ремонт туалету та частини гральної кімнати Люботинського дошкільного навчального закладу (ясла-садок) №2 Люботинської міської ради, за адресою: м.Люботин, вул.Шмідта, 49</t>
  </si>
  <si>
    <t>Капітальний ремонт водопровідної мережі в межах (перехрестя вул.Робоча – вул.Гастелло, перехрестя вул.Робоча – вул.8 Березня) вул.Робоча (від №8 до №74), вул.Гастелло (до перехрестя вул.Гастелло – вул.Злагоди), вул.Слюсарна (від №30 до №40) (до перехрестя вул.Слюсарна – вул.Злагоди), вул.Кооперативна (від №1 до №11) (до перехрестя вул.Кооперативна – вул.Злагоди) в м.Люботин, Харківської області (виконання проектних, вишукувальних робіт та робіт по капітальному ремонту)</t>
  </si>
  <si>
    <t>0617368</t>
  </si>
  <si>
    <t>7368</t>
  </si>
  <si>
    <t>Виконання інвестиційних проектів за рахунок субвенцій з інших бюджетів</t>
  </si>
  <si>
    <t>Придбання обладнання, у тому числі комп"ютерного для навчальних кабінетів початкової школи на забезпечення якісної, сучасної та доступної загальної середньої освіти "Нова українська школа" за рахунок співфінансування з міського бюджету</t>
  </si>
  <si>
    <t>Придбання обладнання, у тому числі комп"ютерного для навчальних кабінетів початкової школи на забезпечення якісної, сучасної та доступної загальної середньої освіти "Нова українська школа" за рахунок субвенції з обласного бюджету за рахунок відповідної субвенції з державного бюджету</t>
  </si>
  <si>
    <r>
      <t xml:space="preserve">Реконструкція приміщення Люботинського дошкільного навчального закладу (ясел-садка) №5 Люботинської міської ради Харківської області, за адресою: м.Люботин, вул.Джерелянська, 19
</t>
    </r>
    <r>
      <rPr>
        <i/>
        <sz val="12"/>
        <rFont val="Times New Roman"/>
        <family val="1"/>
      </rPr>
      <t>(за рахунок субвенції на виконання інвестиційних проектів за рахунок бюджету розвитку обласного бюджету)</t>
    </r>
  </si>
  <si>
    <t>Придбання персонального комп"ютера</t>
  </si>
  <si>
    <t>Придбання баяна</t>
  </si>
  <si>
    <t>Капітальний ремонт покриття подвір"я в Люботинській загальноосвітній школі І-ІІІ ступенів №4 Люботинської міської ради Харківської області за адресою: вул.Шкільна, 54, м.Люботин, Харківської області</t>
  </si>
  <si>
    <t>Придбання та висадка дерев вздовж вулиць</t>
  </si>
  <si>
    <t>Реконструкція Південних каналізаційних очисних споруд побутових стоків, в м.Люботин Харківської області</t>
  </si>
  <si>
    <t>Капітальний ремонт приміщення (заміна підлоги та дверей) Люботинської загальноосвітньої школи І-ІІІ ступенів №3 Люботинської міської ради, за адресою: Харківська область, м.Люботин, вул.Миру, 35</t>
  </si>
  <si>
    <t>Проведення експертної грошової оцінки земельної ділянки розташованої: вул.Шевченка, 94е, м.Люботин, Харківська обл.</t>
  </si>
  <si>
    <t>Проведення експертної грошової оцінки земельної ділянки розташованої: вул.Олімпійська, 1б, с-ще Коваленки, м.Люботин, Харківська обл.</t>
  </si>
  <si>
    <t>Проведення експертної грошової оцінки земельної ділянки розташованої: вул.Першотравнева, 2/1, м.Люботин, Харківська обл.</t>
  </si>
  <si>
    <t>Проведення експертної грошової оцінки земельної ділянки розташованої: вул.Першотравнева, 2А, м.Люботин, Харківська обл.</t>
  </si>
  <si>
    <t>Придбання котла водогрійного газового для Люботинської загальноосвітньої школи І-ІІІ ступенів №3 Люботинської міської ради Харківської області</t>
  </si>
  <si>
    <t>Капітальний ремонт дороги по вул.Джерелянській, від перехрестя з вул.Робоча до перехрестя з вул.Злагоди,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</si>
  <si>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вул.Станіслава Шумицького, від будинку № 1 до будинку № 25, в м.Люботин Харківської області, виготовлення кошторисної документації, експертиза кошторисної частини проєктної документації</t>
  </si>
  <si>
    <t>Співфінансування з міського бюджету мініпроєкту розвитку територіальних громад "Разом в майбутнє" "Коворкінг у дитячій бібліотеці - територія успіху громади!" (придбання меблів)</t>
  </si>
  <si>
    <t xml:space="preserve">Співфінансування з міського бюджету мініпроєкту розвитку територіальних громад "Разом в майбутнє" "Кабінет майбутнього" (придбання обладнання кабінету математики у Люботинській ЗОШ І-ІІІ ступенів №6) </t>
  </si>
  <si>
    <t xml:space="preserve">Співфінансування з міського бюджету мініпроєкту розвитку територіальних громад "Разом в майбутнє" "Де гра - там і радість" (придбання та встановлення спортивного майданчика з елементами ігрових зон на території Люботинського дошкільного навчального закладу (ясел-садка) №1 "Ялинка" Люботинської міської ради Харківської області) </t>
  </si>
  <si>
    <t>Капітальний ремонт стін Дитячої музичної школи по вул.Ушакова, 5 у м.Люботин Харківської області</t>
  </si>
  <si>
    <t>Розробка проектно-кошторисної документації "Технічне переоснащення шляхом модернізації електричних мереж напругою 0,4 кВ для електропостачання Комунального закладу "Люботинського закладу дошкільної освіти (ясла-садка) №5" Люботинської міської ради Харківської області, за адресою: м.Люботин, вулиця Джерелянська, 19, Харківська область"</t>
  </si>
  <si>
    <t>Проведення експертної грошової оцінки земельної ділянки розташованої: вул.Табірна, 1а, м.Люботин, Харківська обл.</t>
  </si>
  <si>
    <t>Капітальний ремонт покрівлі (будівлі школи) Люботинського навчально-виховного комплексу «загальноосвітній навчальний заклад І-ІІІ ступенів – дошкільний навчальний заклад» №2 Люботинської міської ради Харківської області, за адресою: м.Люботин, вул.Злагоди, 50</t>
  </si>
  <si>
    <t>Капітальний ремонт покрівлі (будівлі спортивного залу та майстерні, їдальні) Люботинського навчально-виховного комплексу "загальноосвітній навчальний заклад І-ІІІ ступенів - дошкільний навчальний заклад" №2 Люботинської міської ради Харківської області, за адресою: м.Люботин, вул.Злагоди, 50</t>
  </si>
  <si>
    <t>Придбання бар"єрного огородження</t>
  </si>
  <si>
    <t>0617370</t>
  </si>
  <si>
    <t>7370</t>
  </si>
  <si>
    <t>Реалізація інших заходів щодо соціально-економічного розвитку територій</t>
  </si>
  <si>
    <t xml:space="preserve">Субвенція з обласного бюджету на співфінансування мініпроєкту розвитку територіальних громад "Разом в майбутнє" "Де гра - там і радість" (придбання та встановлення спортивного майданчика з елементами ігрових зон на території Люботинського дошкільного навчального закладу (ясел-садка) №1 "Ялинка" Люботинської міської ради Харківської області) </t>
  </si>
  <si>
    <t xml:space="preserve">Субвенція з обласного бюджету на співфінансування мініпроєкту розвитку територіальних громад "Разом в майбутнє" "Кабінет майбутнього" (придбання обладнання кабінету математики у Люботинській ЗОШ І-ІІІ ступенів №6) </t>
  </si>
  <si>
    <r>
      <t xml:space="preserve">Капітальний ремонт водопровідної мережі в межах (від перехрестя вул.Гвардії – генерала Гавенка Л.А. – вул.Громадянська до перехрестя вул.Громадянська – вул.Залізнична) вул.Громадянська в м.Люботин, Харківської області
</t>
    </r>
    <r>
      <rPr>
        <i/>
        <sz val="12"/>
        <rFont val="Times New Roman"/>
        <family val="1"/>
      </rPr>
      <t>(за рахунок іншої субвенції за рахунок бюджету розвитку обласного бюджету)</t>
    </r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</si>
  <si>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</si>
  <si>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</si>
  <si>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</si>
  <si>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</si>
  <si>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r>
      <t xml:space="preserve">Субвенція з обласного бюджету на співфінансування мінігрантів у рамках виконання проєкту "Ефективна первинна медицина в громаді" (придбання аналізатору біохімічного напівавтоматичного, аналізатору гематологічного)
</t>
    </r>
    <r>
      <rPr>
        <i/>
        <sz val="12"/>
        <rFont val="Times New Roman"/>
        <family val="1"/>
      </rPr>
      <t>(за рахунок коштів бюджету розвитку обласного бюджету</t>
    </r>
    <r>
      <rPr>
        <sz val="12"/>
        <rFont val="Times New Roman"/>
        <family val="1"/>
      </rPr>
      <t>)</t>
    </r>
  </si>
  <si>
    <t>Субвенція з обласного бюджету на співфінансування мініпроєкту розвитку територіальних громад "Разом в майбутнє" "Коворкінг у дитячій бібліотеці - територія успіху громади!" (придбання меблів)</t>
  </si>
  <si>
    <t>Капітальний ремонт дороги по вул.Злагоди, від перехрестя з вул.Гастелло до перехрестя з пров.Слюсарним,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</si>
  <si>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вул.Шмідта, від будинку №17 до будинку №35,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</si>
  <si>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вул.Табірній, від будинку №2 до будинку №12, в м.Люботин Харківської області, виготовлення кошторисної документації, експертиза кошторисної  частини проєктної документації</t>
  </si>
  <si>
    <t>Капітальний ремонт дороги по вул.Слобожанській, від будинку №138 до будинку №158, в м.Люботин Харківської області, виготовлення кошторисної документації, експертиза  кошторисної частини проєктної документації</t>
  </si>
  <si>
    <t>Капітальний ремонт дороги по вул.Станіслава Шумицького, від будинку №1 до перехрестя з вул.Челюскіна,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</si>
  <si>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вул.Караванській, від будинку №92 до перехрестя з вул. Ревчанська,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</si>
  <si>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вул.Челюскіна, від перехрестя з пров.Гребельним до будинку №35,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</si>
  <si>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вул.Шевченка, від будинку №98 до будинку №114, від будинку №56 до перехрестя з вул.Травневою, в м.Люботин Харківської області, виготовлення кошторисної документації, експертиза кошторисної частини проєктної документації</t>
  </si>
  <si>
    <t>Обґрунтування можливості реалізації проектних рішень передбачених проектом містобудівної документації «Генеральний план м.Люботин Харківської області, в межах Люботинської міської ради (з включенням підпорядкованих сел.Коваленки, Байрак, Караван та с.Смородського)</t>
  </si>
  <si>
    <t>0217370</t>
  </si>
  <si>
    <t>Придбання обладнання для дитячого майданчика за адресою вул.Історична 47а</t>
  </si>
  <si>
    <t xml:space="preserve">Розробка проектно-кошторисної документації мініпроєкту розвитку територіальних громад "Разом в майбутнє" "Де гра - там і радість" по об"єкту: "Придбання та встановлення спортивного майданчика з елементами ігрових зон на території Люботинського дошкільного навчального закладу (ясел-садка) №1 "Ялинка" Люботинської міської ради Харківської області" </t>
  </si>
  <si>
    <t>Проведення експертної грошової оцінки земельної ділянки розташованої: провулок Курортний, 4, м.Люботин, Харківська область</t>
  </si>
  <si>
    <t>Придбання дитячого майданчика для Караванського дошкільного навчального закладу (ясла-садок) Люботинсьої міської ради Харківської області, за адресою: м.Люботин, вул.Заводська</t>
  </si>
  <si>
    <t>Реконструкція будівлі Комунального некомерційного підприємства "Люботинська міська лікарня" Люботинської міської ради Харківської області за адресою: Харківська область, м.Люботин, вулиця Шевченка, 15-8</t>
  </si>
  <si>
    <t>Придбання мембранного лічильника газу</t>
  </si>
  <si>
    <t>0617363</t>
  </si>
  <si>
    <t>Капітальний ремонт підлоги на першому поверсі в кабінеті №13 Люботинської гімназії №1 Люботинської міської ради Харківської області, за адресою: м.Люботин, вул.Шевченка, 19</t>
  </si>
  <si>
    <t xml:space="preserve">Проведення експертизи мініпроєкту розвитку територіальних громад "Разом в майбутнє" "Де гра - там і радість" по об"єкту: "Придбання та встановлення спортивного майданчика з елементами ігрових зон на території Люботинського дошкільного навчального закладу (ясел-садка) №1 "Ялинка" Люботинської міської ради Харківської області" </t>
  </si>
  <si>
    <r>
      <t xml:space="preserve">Реконструкція приміщення Люботинського дошкільного навчального закладу (ясел-садка) №5 Люботинської міської ради Харківської області, за адресою: м.Люботин, вул.Джерелянська, 19
</t>
    </r>
    <r>
      <rPr>
        <i/>
        <sz val="12"/>
        <rFont val="Times New Roman"/>
        <family val="1"/>
      </rPr>
      <t>(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бюджету)</t>
    </r>
  </si>
  <si>
    <t>Придбання обладнання для дитячого майданчика за адресою: вул.Гвардії-генерала Гавенка Л.А., буд. 49</t>
  </si>
  <si>
    <t>Виготовлення проєктно-кошторисної документації по об"єкту: "Капітальний ремонт зовнішніх мереж водопостачання та водовідведення Комунального закладу "Люботинського закладу дошкільної освіти (ясла-садка) №5 Люботинської міської ради Харківської області, за адресою: м.Люботин, вулиця Джерелянська, 19"</t>
  </si>
  <si>
    <t>Проведення експертизи проєкту по об"єкту "Капітальний ремонт зовнішніх мереж водопостачання та водовідведення Комунального закладу "Люботинського закладу дошкільної освіти (ясла-садка) №5 Люботинської міської ради Харківської області, за адресою: м.Люботин, вулиця Джерелянська, 19"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</si>
  <si>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</si>
  <si>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</si>
  <si>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</si>
  <si>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</si>
  <si>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</si>
  <si>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r>
      <t>Фінансове управління Люботинської міської ради Харківської області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</si>
  <si>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Фінансове управління Люботинської міської  ради Харківської області </t>
    </r>
    <r>
      <rPr>
        <i/>
        <sz val="12"/>
        <rFont val="Times New Roman"/>
        <family val="1"/>
      </rPr>
      <t>(відповідальний виконавець)</t>
    </r>
  </si>
  <si>
    <t>Придбання комп'ютерної техніки</t>
  </si>
  <si>
    <t>Розробка проєктно-кошторисної документації по об'єкту: "Реконструкція теплогенераторної Люботинської гімназії №1 Люботинської міської ради, за адресою: м.Люботин, вул.Шевченка, 19, Харківської області"</t>
  </si>
  <si>
    <r>
      <t xml:space="preserve">Управління  соціального захисту  населення Люботинської міської ради </t>
    </r>
    <r>
      <rPr>
        <b/>
        <i/>
        <sz val="12"/>
        <rFont val="Times New Roman"/>
        <family val="1"/>
      </rPr>
      <t>(головний розпорядник)</t>
    </r>
  </si>
  <si>
    <r>
      <t xml:space="preserve">Управління  соціального захисту населення Люботинської міської ради </t>
    </r>
    <r>
      <rPr>
        <b/>
        <i/>
        <sz val="12"/>
        <rFont val="Times New Roman"/>
        <family val="1"/>
      </rPr>
      <t>(відповідальний виконавець)</t>
    </r>
  </si>
  <si>
    <t>Проведення експертної грошової оцінки земельної ділянки розташованої: вул.Молокова, 25, м.Люботин, Харківська область</t>
  </si>
  <si>
    <t>Проведення експертної грошової оцінки земельної ділянки розташованої: вул.Історична, 47а, м.Люботин, Харківська область</t>
  </si>
  <si>
    <t>Проведення експертної грошової оцінки земельної ділянки розташованої: вул.Слобожанська, 30, м.Люботин, Харківська область</t>
  </si>
  <si>
    <t>Проведення експертної грошової оцінки земельної ділянки розташованої: вул. Караванська, 70а, м.Люботин, Харківська область</t>
  </si>
  <si>
    <t>Секретар міської ради</t>
  </si>
  <si>
    <r>
      <t xml:space="preserve">Капітальний ремонт зовнішніх мереж водопостачання та водовідведення Комунального закладу "Люботинського закладу дошкільної освіти (ясла-садка) № 5 Люботинської міської ради Харківської області, за адресою: м. Люботин, вулиця Джерелянська, 19
</t>
    </r>
    <r>
      <rPr>
        <i/>
        <sz val="12"/>
        <rFont val="Times New Roman"/>
        <family val="1"/>
      </rPr>
      <t>(за рахунок інших субвенцій за рахунок бюджету розвитку обласного бюджету)</t>
    </r>
  </si>
  <si>
    <r>
      <t xml:space="preserve">Технічне переоснащення шляхом модернізації електричних мереж  напругою 0,4 кВ для електропостачання Комунального закладу "Люботинський  заклад дошкільної освіти (ясла-садок) № 5 Люботинської міської ради Харківської області" за адресою: м. Люботин, вул. Джерелянська, 19, Харківська область
</t>
    </r>
    <r>
      <rPr>
        <i/>
        <sz val="12"/>
        <rFont val="Times New Roman"/>
        <family val="1"/>
      </rPr>
      <t>(за рахунок субвенції на виконання інвестиційних проектів за рахунок бюджету розвитку обласного бюджету)</t>
    </r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</si>
  <si>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
</t>
    </r>
    <r>
      <rPr>
        <i/>
        <sz val="10"/>
        <rFont val="Times New Roman"/>
        <family val="1"/>
      </rPr>
      <t>(за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бюджету)</t>
    </r>
  </si>
  <si>
    <r>
      <t xml:space="preserve">Грошова компенсація за належні для отримання житлові приміщення для дітей з метою придбання житла
</t>
    </r>
    <r>
      <rPr>
        <i/>
        <sz val="12"/>
        <rFont val="Times New Roman"/>
        <family val="1"/>
      </rPr>
      <t>(за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бюджету)</t>
    </r>
  </si>
  <si>
    <t>Капітальний ремонт туалету в приміщенні №74 Люботинського дошкільного навчального закладу (ясла-садок) №2 Люботинської міської ради, за адресою: Харківська область, м.Люботин, вул.Шмідта, 49</t>
  </si>
  <si>
    <t>Капітальний ремонт виступних частин фасаду, зі встановленням водостічних труб та утеплення горища по Люботинському навчально-виховному комплексу "загальноосвітній навчальний заклад І-ІІІ ступенів - дошкільний навчальний заклад" №2 Люботинської міської ради, за адресою: Харківська область, м.Люботин, вул.Злагоди, 50</t>
  </si>
  <si>
    <t>Придбання мультимедійних проекторів для навчальних кабінетів початкової школи на забезпечення якісної, сучасної та доступної загальної середньої освіти "Нова українська школа" за рахунок субвенції з обласного бюджету за рахунок відповідної субвенції з державного бюджету</t>
  </si>
  <si>
    <t>Придбання мультимедійних проекторів для навчальних кабінетів початкової школи на забезпечення якісної, сучасної та доступної загальної середньої освіти "Нова українська школа" за рахунок співфінансування з міського бюджету</t>
  </si>
  <si>
    <t xml:space="preserve">ПРОЄКТ  </t>
  </si>
  <si>
    <t>до рішення __ сесії VІII скликання ЛМР</t>
  </si>
  <si>
    <t>від __.12.2020р. №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</si>
</sst>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_ ;[Red]\-#,##0.0\ "/>
    <numFmt numFmtId="189" formatCode="#,##0.0"/>
    <numFmt numFmtId="190" formatCode="#,##0_ ;[Red]\-#,##0\ "/>
    <numFmt numFmtId="191" formatCode="#,##0.000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[$€-2]\ ###,000_);[Red]\([$€-2]\ ###,000\)"/>
    <numFmt numFmtId="201" formatCode="#,##0.00_ ;[Red]\-#,##0.00\ "/>
    <numFmt numFmtId="202" formatCode="[$-422]d\ mmmm\ yyyy&quot; р.&quot;"/>
    <numFmt numFmtId="203" formatCode="_-* #,##0.000\ _г_р_н_._-;\-* #,##0.000\ _г_р_н_._-;_-* &quot;-&quot;??\ _г_р_н_._-;_-@_-"/>
    <numFmt numFmtId="204" formatCode="_-* #,##0.0\ _г_р_н_._-;\-* #,##0.0\ _г_р_н_._-;_-* &quot;-&quot;??\ _г_р_н_._-;_-@_-"/>
    <numFmt numFmtId="205" formatCode="_-* #,##0\ _г_р_н_._-;\-* #,##0\ _г_р_н_._-;_-* &quot;-&quot;??\ _г_р_н_._-;_-@_-"/>
    <numFmt numFmtId="206" formatCode="#,##0.00_ ;\-#,##0.00\ "/>
    <numFmt numFmtId="207" formatCode="#,##0_ ;\-#,##0\ "/>
    <numFmt numFmtId="208" formatCode="0.0"/>
    <numFmt numFmtId="209" formatCode="0000000"/>
    <numFmt numFmtId="210" formatCode="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Bookman Old Style"/>
      <family val="1"/>
    </font>
    <font>
      <b/>
      <sz val="16"/>
      <name val="Times New Roman Cyr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9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2" fillId="33" borderId="10" xfId="0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2" fontId="14" fillId="33" borderId="10" xfId="0" applyNumberFormat="1" applyFont="1" applyFill="1" applyBorder="1" applyAlignment="1" quotePrefix="1">
      <alignment horizontal="center" vertical="center" wrapText="1"/>
    </xf>
    <xf numFmtId="2" fontId="14" fillId="33" borderId="10" xfId="0" applyNumberFormat="1" applyFont="1" applyFill="1" applyBorder="1" applyAlignment="1" quotePrefix="1">
      <alignment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 quotePrefix="1">
      <alignment vertical="center" wrapText="1"/>
    </xf>
    <xf numFmtId="49" fontId="14" fillId="33" borderId="10" xfId="0" applyNumberFormat="1" applyFont="1" applyFill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2" fontId="14" fillId="0" borderId="10" xfId="53" applyNumberFormat="1" applyFont="1" applyBorder="1" applyAlignment="1" quotePrefix="1">
      <alignment horizontal="center" vertical="center" wrapText="1"/>
      <protection/>
    </xf>
    <xf numFmtId="2" fontId="14" fillId="0" borderId="10" xfId="53" applyNumberFormat="1" applyFont="1" applyBorder="1" applyAlignment="1" quotePrefix="1">
      <alignment vertical="center" wrapText="1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 quotePrefix="1">
      <alignment vertical="center" wrapText="1"/>
    </xf>
    <xf numFmtId="190" fontId="1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190" fontId="14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 wrapText="1"/>
    </xf>
    <xf numFmtId="190" fontId="12" fillId="33" borderId="10" xfId="58" applyNumberFormat="1" applyFont="1" applyFill="1" applyBorder="1" applyAlignment="1">
      <alignment horizontal="center" vertical="center" wrapText="1"/>
    </xf>
    <xf numFmtId="190" fontId="6" fillId="33" borderId="0" xfId="0" applyNumberFormat="1" applyFont="1" applyFill="1" applyAlignment="1">
      <alignment horizontal="center" vertical="center"/>
    </xf>
    <xf numFmtId="0" fontId="14" fillId="33" borderId="0" xfId="0" applyFont="1" applyFill="1" applyBorder="1" applyAlignment="1">
      <alignment horizontal="justify" vertical="top" wrapText="1"/>
    </xf>
    <xf numFmtId="0" fontId="12" fillId="33" borderId="0" xfId="0" applyFont="1" applyFill="1" applyBorder="1" applyAlignment="1">
      <alignment horizontal="center" vertical="center" wrapText="1"/>
    </xf>
    <xf numFmtId="189" fontId="12" fillId="33" borderId="0" xfId="0" applyNumberFormat="1" applyFont="1" applyFill="1" applyBorder="1" applyAlignment="1">
      <alignment horizontal="center" vertical="center" wrapText="1"/>
    </xf>
    <xf numFmtId="9" fontId="12" fillId="33" borderId="0" xfId="58" applyFont="1" applyFill="1" applyBorder="1" applyAlignment="1">
      <alignment horizontal="center" vertical="center" wrapText="1"/>
    </xf>
    <xf numFmtId="189" fontId="4" fillId="33" borderId="0" xfId="0" applyNumberFormat="1" applyFont="1" applyFill="1" applyAlignment="1">
      <alignment/>
    </xf>
    <xf numFmtId="0" fontId="12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/>
    </xf>
    <xf numFmtId="0" fontId="14" fillId="0" borderId="11" xfId="0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 quotePrefix="1">
      <alignment horizontal="left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 quotePrefix="1">
      <alignment vertical="center" wrapText="1"/>
    </xf>
    <xf numFmtId="4" fontId="14" fillId="33" borderId="10" xfId="0" applyNumberFormat="1" applyFont="1" applyFill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33" borderId="10" xfId="0" applyFont="1" applyFill="1" applyBorder="1" applyAlignment="1" quotePrefix="1">
      <alignment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09" fontId="12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210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0" fontId="56" fillId="33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N129"/>
  <sheetViews>
    <sheetView tabSelected="1" zoomScale="68" zoomScaleNormal="68" zoomScaleSheetLayoutView="65" zoomScalePageLayoutView="0" workbookViewId="0" topLeftCell="A1">
      <pane xSplit="4" ySplit="10" topLeftCell="E1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09" sqref="A109:IV109"/>
    </sheetView>
  </sheetViews>
  <sheetFormatPr defaultColWidth="9.00390625" defaultRowHeight="12.75"/>
  <cols>
    <col min="1" max="1" width="14.375" style="3" customWidth="1"/>
    <col min="2" max="3" width="11.875" style="3" customWidth="1"/>
    <col min="4" max="4" width="71.625" style="3" customWidth="1"/>
    <col min="5" max="5" width="90.875" style="3" customWidth="1"/>
    <col min="6" max="6" width="13.625" style="3" customWidth="1"/>
    <col min="7" max="7" width="13.875" style="3" customWidth="1"/>
    <col min="8" max="8" width="13.625" style="3" customWidth="1"/>
    <col min="9" max="9" width="14.875" style="3" customWidth="1"/>
    <col min="10" max="10" width="12.00390625" style="4" customWidth="1"/>
    <col min="11" max="11" width="12.375" style="3" customWidth="1"/>
    <col min="12" max="12" width="18.625" style="4" customWidth="1"/>
    <col min="13" max="13" width="37.375" style="3" customWidth="1"/>
    <col min="14" max="14" width="36.00390625" style="3" customWidth="1"/>
    <col min="15" max="15" width="31.25390625" style="3" bestFit="1" customWidth="1"/>
    <col min="16" max="16" width="19.625" style="3" bestFit="1" customWidth="1"/>
    <col min="17" max="16384" width="9.125" style="3" customWidth="1"/>
  </cols>
  <sheetData>
    <row r="1" spans="4:10" ht="19.5" customHeight="1">
      <c r="D1" s="13"/>
      <c r="E1" s="14" t="s">
        <v>214</v>
      </c>
      <c r="F1" s="84" t="s">
        <v>61</v>
      </c>
      <c r="G1" s="84"/>
      <c r="H1" s="84"/>
      <c r="I1" s="84"/>
      <c r="J1" s="84"/>
    </row>
    <row r="2" spans="6:12" ht="17.25" customHeight="1">
      <c r="F2" s="84" t="s">
        <v>215</v>
      </c>
      <c r="G2" s="84"/>
      <c r="H2" s="84"/>
      <c r="I2" s="84"/>
      <c r="J2" s="84"/>
      <c r="K2" s="15"/>
      <c r="L2" s="15"/>
    </row>
    <row r="3" spans="6:11" ht="17.25" customHeight="1">
      <c r="F3" s="83" t="s">
        <v>216</v>
      </c>
      <c r="G3" s="83"/>
      <c r="H3" s="83"/>
      <c r="I3" s="83"/>
      <c r="J3" s="83"/>
      <c r="K3" s="16"/>
    </row>
    <row r="4" spans="7:11" ht="17.25" customHeight="1">
      <c r="G4" s="83"/>
      <c r="H4" s="83"/>
      <c r="I4" s="83"/>
      <c r="J4" s="83"/>
      <c r="K4" s="16"/>
    </row>
    <row r="5" spans="4:10" ht="67.5" customHeight="1">
      <c r="D5" s="81" t="s">
        <v>81</v>
      </c>
      <c r="E5" s="82"/>
      <c r="F5" s="82"/>
      <c r="G5" s="82"/>
      <c r="H5" s="82"/>
      <c r="I5" s="82"/>
      <c r="J5" s="82"/>
    </row>
    <row r="6" spans="1:12" s="53" customFormat="1" ht="20.25">
      <c r="A6" s="79">
        <v>20205100000</v>
      </c>
      <c r="B6" s="79"/>
      <c r="D6" s="54"/>
      <c r="E6" s="54"/>
      <c r="F6" s="54"/>
      <c r="G6" s="54"/>
      <c r="H6" s="54"/>
      <c r="I6" s="54"/>
      <c r="J6" s="54"/>
      <c r="L6" s="55"/>
    </row>
    <row r="7" spans="1:12" s="53" customFormat="1" ht="18" customHeight="1">
      <c r="A7" s="80" t="s">
        <v>36</v>
      </c>
      <c r="B7" s="80"/>
      <c r="D7" s="54"/>
      <c r="E7" s="54"/>
      <c r="F7" s="54"/>
      <c r="G7" s="54"/>
      <c r="H7" s="54"/>
      <c r="I7" s="54"/>
      <c r="J7" s="54"/>
      <c r="L7" s="55"/>
    </row>
    <row r="8" spans="1:12" s="53" customFormat="1" ht="18" customHeight="1">
      <c r="A8" s="56"/>
      <c r="B8" s="56"/>
      <c r="C8" s="56"/>
      <c r="D8" s="57"/>
      <c r="E8" s="57"/>
      <c r="F8" s="57"/>
      <c r="G8" s="57"/>
      <c r="H8" s="57"/>
      <c r="I8" s="57"/>
      <c r="J8" s="58" t="s">
        <v>35</v>
      </c>
      <c r="L8" s="55"/>
    </row>
    <row r="9" spans="1:12" s="6" customFormat="1" ht="102" customHeight="1">
      <c r="A9" s="61" t="s">
        <v>37</v>
      </c>
      <c r="B9" s="61" t="s">
        <v>38</v>
      </c>
      <c r="C9" s="61" t="s">
        <v>12</v>
      </c>
      <c r="D9" s="61" t="s">
        <v>39</v>
      </c>
      <c r="E9" s="61" t="s">
        <v>40</v>
      </c>
      <c r="F9" s="61" t="s">
        <v>41</v>
      </c>
      <c r="G9" s="61" t="s">
        <v>42</v>
      </c>
      <c r="H9" s="61" t="s">
        <v>43</v>
      </c>
      <c r="I9" s="61" t="s">
        <v>44</v>
      </c>
      <c r="J9" s="62" t="s">
        <v>45</v>
      </c>
      <c r="L9" s="17"/>
    </row>
    <row r="10" spans="1:12" s="7" customFormat="1" ht="18.75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2">
        <v>10</v>
      </c>
      <c r="L10" s="18"/>
    </row>
    <row r="11" spans="1:10" s="8" customFormat="1" ht="42" customHeight="1">
      <c r="A11" s="19" t="s">
        <v>1</v>
      </c>
      <c r="B11" s="20"/>
      <c r="C11" s="20"/>
      <c r="D11" s="63" t="s">
        <v>106</v>
      </c>
      <c r="E11" s="63"/>
      <c r="F11" s="21"/>
      <c r="G11" s="21"/>
      <c r="H11" s="21"/>
      <c r="I11" s="21">
        <f>I12</f>
        <v>19627481</v>
      </c>
      <c r="J11" s="21"/>
    </row>
    <row r="12" spans="1:10" s="8" customFormat="1" ht="37.5" customHeight="1">
      <c r="A12" s="19" t="s">
        <v>2</v>
      </c>
      <c r="B12" s="20"/>
      <c r="C12" s="20"/>
      <c r="D12" s="63" t="s">
        <v>107</v>
      </c>
      <c r="E12" s="63"/>
      <c r="F12" s="21"/>
      <c r="G12" s="21"/>
      <c r="H12" s="21"/>
      <c r="I12" s="21">
        <f>SUM(I13:I67)</f>
        <v>19627481</v>
      </c>
      <c r="J12" s="21"/>
    </row>
    <row r="13" spans="1:10" s="8" customFormat="1" ht="56.25" customHeight="1">
      <c r="A13" s="22">
        <v>210150</v>
      </c>
      <c r="B13" s="23" t="s">
        <v>28</v>
      </c>
      <c r="C13" s="24" t="s">
        <v>23</v>
      </c>
      <c r="D13" s="25" t="s">
        <v>60</v>
      </c>
      <c r="E13" s="25" t="s">
        <v>52</v>
      </c>
      <c r="F13" s="26"/>
      <c r="G13" s="26"/>
      <c r="H13" s="26"/>
      <c r="I13" s="26">
        <v>7500</v>
      </c>
      <c r="J13" s="26"/>
    </row>
    <row r="14" spans="1:10" s="8" customFormat="1" ht="56.25" customHeight="1">
      <c r="A14" s="22">
        <v>210150</v>
      </c>
      <c r="B14" s="23" t="s">
        <v>28</v>
      </c>
      <c r="C14" s="24" t="s">
        <v>23</v>
      </c>
      <c r="D14" s="25" t="s">
        <v>60</v>
      </c>
      <c r="E14" s="25" t="s">
        <v>120</v>
      </c>
      <c r="F14" s="26"/>
      <c r="G14" s="26"/>
      <c r="H14" s="26"/>
      <c r="I14" s="26">
        <f>139673</f>
        <v>139673</v>
      </c>
      <c r="J14" s="26"/>
    </row>
    <row r="15" spans="1:10" s="8" customFormat="1" ht="27" customHeight="1">
      <c r="A15" s="27" t="s">
        <v>82</v>
      </c>
      <c r="B15" s="27" t="s">
        <v>83</v>
      </c>
      <c r="C15" s="28" t="s">
        <v>84</v>
      </c>
      <c r="D15" s="29" t="s">
        <v>85</v>
      </c>
      <c r="E15" s="25" t="s">
        <v>86</v>
      </c>
      <c r="F15" s="26"/>
      <c r="G15" s="26"/>
      <c r="H15" s="26"/>
      <c r="I15" s="26">
        <f>11980</f>
        <v>11980</v>
      </c>
      <c r="J15" s="26"/>
    </row>
    <row r="16" spans="1:10" s="8" customFormat="1" ht="27" customHeight="1">
      <c r="A16" s="27" t="s">
        <v>82</v>
      </c>
      <c r="B16" s="27" t="s">
        <v>83</v>
      </c>
      <c r="C16" s="28" t="s">
        <v>84</v>
      </c>
      <c r="D16" s="29" t="s">
        <v>85</v>
      </c>
      <c r="E16" s="25" t="s">
        <v>108</v>
      </c>
      <c r="F16" s="26"/>
      <c r="G16" s="26"/>
      <c r="H16" s="26"/>
      <c r="I16" s="26">
        <v>165406</v>
      </c>
      <c r="J16" s="26"/>
    </row>
    <row r="17" spans="1:10" s="8" customFormat="1" ht="72.75" customHeight="1">
      <c r="A17" s="27" t="s">
        <v>161</v>
      </c>
      <c r="B17" s="27" t="s">
        <v>162</v>
      </c>
      <c r="C17" s="67" t="s">
        <v>163</v>
      </c>
      <c r="D17" s="68" t="s">
        <v>164</v>
      </c>
      <c r="E17" s="60" t="s">
        <v>165</v>
      </c>
      <c r="F17" s="26"/>
      <c r="G17" s="26"/>
      <c r="H17" s="26"/>
      <c r="I17" s="26">
        <f>287900</f>
        <v>287900</v>
      </c>
      <c r="J17" s="26"/>
    </row>
    <row r="18" spans="1:10" s="8" customFormat="1" ht="102.75" customHeight="1">
      <c r="A18" s="27" t="s">
        <v>87</v>
      </c>
      <c r="B18" s="27" t="s">
        <v>88</v>
      </c>
      <c r="C18" s="28" t="s">
        <v>0</v>
      </c>
      <c r="D18" s="29" t="s">
        <v>89</v>
      </c>
      <c r="E18" s="25" t="s">
        <v>126</v>
      </c>
      <c r="F18" s="26">
        <v>2020</v>
      </c>
      <c r="G18" s="26"/>
      <c r="H18" s="26"/>
      <c r="I18" s="26">
        <v>75086</v>
      </c>
      <c r="J18" s="26"/>
    </row>
    <row r="19" spans="1:10" s="8" customFormat="1" ht="86.25" customHeight="1">
      <c r="A19" s="27" t="s">
        <v>87</v>
      </c>
      <c r="B19" s="27" t="s">
        <v>88</v>
      </c>
      <c r="C19" s="28" t="s">
        <v>0</v>
      </c>
      <c r="D19" s="29" t="s">
        <v>89</v>
      </c>
      <c r="E19" s="25" t="s">
        <v>90</v>
      </c>
      <c r="F19" s="26">
        <v>2020</v>
      </c>
      <c r="G19" s="26"/>
      <c r="H19" s="26"/>
      <c r="I19" s="26">
        <v>68218</v>
      </c>
      <c r="J19" s="26"/>
    </row>
    <row r="20" spans="1:10" s="8" customFormat="1" ht="75" customHeight="1">
      <c r="A20" s="27" t="s">
        <v>87</v>
      </c>
      <c r="B20" s="27" t="s">
        <v>88</v>
      </c>
      <c r="C20" s="28" t="s">
        <v>0</v>
      </c>
      <c r="D20" s="29" t="s">
        <v>89</v>
      </c>
      <c r="E20" s="25" t="s">
        <v>91</v>
      </c>
      <c r="F20" s="26">
        <v>2020</v>
      </c>
      <c r="G20" s="26"/>
      <c r="H20" s="26"/>
      <c r="I20" s="26">
        <v>55462</v>
      </c>
      <c r="J20" s="26"/>
    </row>
    <row r="21" spans="1:10" s="8" customFormat="1" ht="69.75" customHeight="1">
      <c r="A21" s="27" t="s">
        <v>87</v>
      </c>
      <c r="B21" s="27" t="s">
        <v>88</v>
      </c>
      <c r="C21" s="28" t="s">
        <v>0</v>
      </c>
      <c r="D21" s="29" t="s">
        <v>89</v>
      </c>
      <c r="E21" s="25" t="s">
        <v>160</v>
      </c>
      <c r="F21" s="26">
        <v>2020</v>
      </c>
      <c r="G21" s="26">
        <v>1700000</v>
      </c>
      <c r="H21" s="26"/>
      <c r="I21" s="26">
        <f>1700000</f>
        <v>1700000</v>
      </c>
      <c r="J21" s="26">
        <v>100</v>
      </c>
    </row>
    <row r="22" spans="1:10" s="8" customFormat="1" ht="28.5" customHeight="1">
      <c r="A22" s="23" t="s">
        <v>10</v>
      </c>
      <c r="B22" s="23" t="s">
        <v>11</v>
      </c>
      <c r="C22" s="24" t="s">
        <v>0</v>
      </c>
      <c r="D22" s="25" t="s">
        <v>18</v>
      </c>
      <c r="E22" s="25" t="s">
        <v>47</v>
      </c>
      <c r="F22" s="26"/>
      <c r="G22" s="26"/>
      <c r="H22" s="26"/>
      <c r="I22" s="26">
        <f>25000+11000</f>
        <v>36000</v>
      </c>
      <c r="J22" s="26"/>
    </row>
    <row r="23" spans="1:10" s="8" customFormat="1" ht="26.25" customHeight="1">
      <c r="A23" s="23" t="s">
        <v>10</v>
      </c>
      <c r="B23" s="23" t="s">
        <v>11</v>
      </c>
      <c r="C23" s="24" t="s">
        <v>0</v>
      </c>
      <c r="D23" s="25" t="s">
        <v>18</v>
      </c>
      <c r="E23" s="25" t="s">
        <v>115</v>
      </c>
      <c r="F23" s="26"/>
      <c r="G23" s="26"/>
      <c r="H23" s="26"/>
      <c r="I23" s="26">
        <v>26598</v>
      </c>
      <c r="J23" s="26"/>
    </row>
    <row r="24" spans="1:10" s="8" customFormat="1" ht="30.75" customHeight="1">
      <c r="A24" s="23" t="s">
        <v>10</v>
      </c>
      <c r="B24" s="23" t="s">
        <v>11</v>
      </c>
      <c r="C24" s="24" t="s">
        <v>0</v>
      </c>
      <c r="D24" s="25" t="s">
        <v>18</v>
      </c>
      <c r="E24" s="25" t="s">
        <v>136</v>
      </c>
      <c r="F24" s="26"/>
      <c r="G24" s="26"/>
      <c r="H24" s="26"/>
      <c r="I24" s="26">
        <f>90000+49900</f>
        <v>139900</v>
      </c>
      <c r="J24" s="26"/>
    </row>
    <row r="25" spans="1:10" s="8" customFormat="1" ht="26.25" customHeight="1">
      <c r="A25" s="23" t="s">
        <v>10</v>
      </c>
      <c r="B25" s="23" t="s">
        <v>11</v>
      </c>
      <c r="C25" s="24" t="s">
        <v>0</v>
      </c>
      <c r="D25" s="25" t="s">
        <v>18</v>
      </c>
      <c r="E25" s="25" t="s">
        <v>154</v>
      </c>
      <c r="F25" s="26"/>
      <c r="G25" s="26"/>
      <c r="H25" s="26"/>
      <c r="I25" s="26">
        <f>49700</f>
        <v>49700</v>
      </c>
      <c r="J25" s="26"/>
    </row>
    <row r="26" spans="1:10" s="8" customFormat="1" ht="71.25" customHeight="1">
      <c r="A26" s="23" t="s">
        <v>10</v>
      </c>
      <c r="B26" s="23" t="s">
        <v>11</v>
      </c>
      <c r="C26" s="24" t="s">
        <v>0</v>
      </c>
      <c r="D26" s="25" t="s">
        <v>18</v>
      </c>
      <c r="E26" s="25" t="s">
        <v>49</v>
      </c>
      <c r="F26" s="26">
        <v>2020</v>
      </c>
      <c r="G26" s="26">
        <f>750000-49206-18113</f>
        <v>682681</v>
      </c>
      <c r="H26" s="26"/>
      <c r="I26" s="26">
        <f>750000-49206-18113</f>
        <v>682681</v>
      </c>
      <c r="J26" s="26">
        <v>100</v>
      </c>
    </row>
    <row r="27" spans="1:10" s="8" customFormat="1" ht="70.5" customHeight="1">
      <c r="A27" s="23" t="s">
        <v>10</v>
      </c>
      <c r="B27" s="23" t="s">
        <v>11</v>
      </c>
      <c r="C27" s="24" t="s">
        <v>0</v>
      </c>
      <c r="D27" s="25" t="s">
        <v>18</v>
      </c>
      <c r="E27" s="25" t="s">
        <v>50</v>
      </c>
      <c r="F27" s="26">
        <v>2020</v>
      </c>
      <c r="G27" s="26">
        <f>400000-43895</f>
        <v>356105</v>
      </c>
      <c r="H27" s="26"/>
      <c r="I27" s="26">
        <f>400000-43895</f>
        <v>356105</v>
      </c>
      <c r="J27" s="26">
        <v>100</v>
      </c>
    </row>
    <row r="28" spans="1:10" s="8" customFormat="1" ht="70.5" customHeight="1" hidden="1">
      <c r="A28" s="23" t="s">
        <v>10</v>
      </c>
      <c r="B28" s="23" t="s">
        <v>11</v>
      </c>
      <c r="C28" s="24" t="s">
        <v>0</v>
      </c>
      <c r="D28" s="25" t="s">
        <v>18</v>
      </c>
      <c r="E28" s="25" t="s">
        <v>59</v>
      </c>
      <c r="F28" s="26">
        <v>2020</v>
      </c>
      <c r="G28" s="26">
        <f>421000-132968-288032</f>
        <v>0</v>
      </c>
      <c r="H28" s="26"/>
      <c r="I28" s="26">
        <f>421000-132968-288032</f>
        <v>0</v>
      </c>
      <c r="J28" s="26">
        <v>100</v>
      </c>
    </row>
    <row r="29" spans="1:10" s="8" customFormat="1" ht="28.5" customHeight="1">
      <c r="A29" s="23" t="s">
        <v>10</v>
      </c>
      <c r="B29" s="23" t="s">
        <v>11</v>
      </c>
      <c r="C29" s="24" t="s">
        <v>0</v>
      </c>
      <c r="D29" s="25" t="s">
        <v>18</v>
      </c>
      <c r="E29" s="25" t="s">
        <v>124</v>
      </c>
      <c r="F29" s="26"/>
      <c r="G29" s="26"/>
      <c r="H29" s="26"/>
      <c r="I29" s="26">
        <f>550000-60608</f>
        <v>489392</v>
      </c>
      <c r="J29" s="26"/>
    </row>
    <row r="30" spans="1:10" s="8" customFormat="1" ht="55.5" customHeight="1">
      <c r="A30" s="36" t="s">
        <v>71</v>
      </c>
      <c r="B30" s="36" t="s">
        <v>72</v>
      </c>
      <c r="C30" s="36" t="s">
        <v>7</v>
      </c>
      <c r="D30" s="41" t="s">
        <v>73</v>
      </c>
      <c r="E30" s="25" t="s">
        <v>181</v>
      </c>
      <c r="F30" s="26" t="s">
        <v>57</v>
      </c>
      <c r="G30" s="26">
        <v>77598062</v>
      </c>
      <c r="H30" s="26">
        <v>13.5</v>
      </c>
      <c r="I30" s="26">
        <v>2000000</v>
      </c>
      <c r="J30" s="26">
        <v>21</v>
      </c>
    </row>
    <row r="31" spans="1:10" s="8" customFormat="1" ht="40.5" customHeight="1">
      <c r="A31" s="30" t="s">
        <v>20</v>
      </c>
      <c r="B31" s="23">
        <v>7325</v>
      </c>
      <c r="C31" s="30" t="s">
        <v>7</v>
      </c>
      <c r="D31" s="25" t="s">
        <v>21</v>
      </c>
      <c r="E31" s="25" t="s">
        <v>78</v>
      </c>
      <c r="F31" s="26" t="s">
        <v>77</v>
      </c>
      <c r="G31" s="26">
        <f>38690804-805339</f>
        <v>37885465</v>
      </c>
      <c r="H31" s="26"/>
      <c r="I31" s="59">
        <f>5000000-576417-99000-20000-4008-25500-49550-95000-300000-94540-1197930-72530-244900-49900-664000-200000+1197930</f>
        <v>2504655</v>
      </c>
      <c r="J31" s="59">
        <v>7</v>
      </c>
    </row>
    <row r="32" spans="1:10" s="8" customFormat="1" ht="40.5" customHeight="1">
      <c r="A32" s="30" t="s">
        <v>74</v>
      </c>
      <c r="B32" s="23">
        <v>7330</v>
      </c>
      <c r="C32" s="30" t="s">
        <v>7</v>
      </c>
      <c r="D32" s="25" t="s">
        <v>75</v>
      </c>
      <c r="E32" s="25" t="s">
        <v>76</v>
      </c>
      <c r="F32" s="59">
        <v>2020</v>
      </c>
      <c r="G32" s="59">
        <f>3600094+1104241</f>
        <v>4704335</v>
      </c>
      <c r="H32" s="59"/>
      <c r="I32" s="59">
        <v>3600000</v>
      </c>
      <c r="J32" s="59">
        <v>76.5</v>
      </c>
    </row>
    <row r="33" spans="1:10" s="8" customFormat="1" ht="37.5" customHeight="1">
      <c r="A33" s="30" t="s">
        <v>74</v>
      </c>
      <c r="B33" s="23">
        <v>7330</v>
      </c>
      <c r="C33" s="30" t="s">
        <v>7</v>
      </c>
      <c r="D33" s="25" t="s">
        <v>75</v>
      </c>
      <c r="E33" s="25" t="s">
        <v>137</v>
      </c>
      <c r="F33" s="59">
        <v>2020</v>
      </c>
      <c r="G33" s="59"/>
      <c r="H33" s="59"/>
      <c r="I33" s="59">
        <f>1499344</f>
        <v>1499344</v>
      </c>
      <c r="J33" s="59"/>
    </row>
    <row r="34" spans="1:10" s="8" customFormat="1" ht="86.25" customHeight="1">
      <c r="A34" s="27" t="s">
        <v>99</v>
      </c>
      <c r="B34" s="27" t="s">
        <v>100</v>
      </c>
      <c r="C34" s="28" t="s">
        <v>7</v>
      </c>
      <c r="D34" s="29" t="s">
        <v>101</v>
      </c>
      <c r="E34" s="25" t="s">
        <v>102</v>
      </c>
      <c r="F34" s="59">
        <v>2020</v>
      </c>
      <c r="G34" s="59"/>
      <c r="H34" s="59"/>
      <c r="I34" s="59">
        <v>35000</v>
      </c>
      <c r="J34" s="59"/>
    </row>
    <row r="35" spans="1:10" s="8" customFormat="1" ht="55.5" customHeight="1">
      <c r="A35" s="27" t="s">
        <v>99</v>
      </c>
      <c r="B35" s="27" t="s">
        <v>100</v>
      </c>
      <c r="C35" s="28" t="s">
        <v>7</v>
      </c>
      <c r="D35" s="29" t="s">
        <v>101</v>
      </c>
      <c r="E35" s="25" t="s">
        <v>103</v>
      </c>
      <c r="F35" s="59">
        <v>2020</v>
      </c>
      <c r="G35" s="59"/>
      <c r="H35" s="59"/>
      <c r="I35" s="59">
        <v>48000</v>
      </c>
      <c r="J35" s="59"/>
    </row>
    <row r="36" spans="1:10" s="8" customFormat="1" ht="57.75" customHeight="1">
      <c r="A36" s="27" t="s">
        <v>99</v>
      </c>
      <c r="B36" s="27" t="s">
        <v>100</v>
      </c>
      <c r="C36" s="28" t="s">
        <v>7</v>
      </c>
      <c r="D36" s="29" t="s">
        <v>101</v>
      </c>
      <c r="E36" s="25" t="s">
        <v>104</v>
      </c>
      <c r="F36" s="59">
        <v>2020</v>
      </c>
      <c r="G36" s="59"/>
      <c r="H36" s="59"/>
      <c r="I36" s="59">
        <f>70000-24000</f>
        <v>46000</v>
      </c>
      <c r="J36" s="59"/>
    </row>
    <row r="37" spans="1:10" s="8" customFormat="1" ht="57.75" customHeight="1">
      <c r="A37" s="27" t="s">
        <v>99</v>
      </c>
      <c r="B37" s="27" t="s">
        <v>100</v>
      </c>
      <c r="C37" s="28" t="s">
        <v>7</v>
      </c>
      <c r="D37" s="29" t="s">
        <v>101</v>
      </c>
      <c r="E37" s="25" t="s">
        <v>105</v>
      </c>
      <c r="F37" s="59">
        <v>2020</v>
      </c>
      <c r="G37" s="59"/>
      <c r="H37" s="59"/>
      <c r="I37" s="59">
        <v>30000</v>
      </c>
      <c r="J37" s="59"/>
    </row>
    <row r="38" spans="1:10" s="8" customFormat="1" ht="70.5" customHeight="1">
      <c r="A38" s="27" t="s">
        <v>99</v>
      </c>
      <c r="B38" s="27" t="s">
        <v>100</v>
      </c>
      <c r="C38" s="28" t="s">
        <v>7</v>
      </c>
      <c r="D38" s="29" t="s">
        <v>101</v>
      </c>
      <c r="E38" s="25" t="s">
        <v>113</v>
      </c>
      <c r="F38" s="59">
        <v>2020</v>
      </c>
      <c r="G38" s="59"/>
      <c r="H38" s="59"/>
      <c r="I38" s="59">
        <v>20000</v>
      </c>
      <c r="J38" s="59"/>
    </row>
    <row r="39" spans="1:10" s="8" customFormat="1" ht="70.5" customHeight="1">
      <c r="A39" s="27" t="s">
        <v>99</v>
      </c>
      <c r="B39" s="27" t="s">
        <v>100</v>
      </c>
      <c r="C39" s="28" t="s">
        <v>7</v>
      </c>
      <c r="D39" s="29" t="s">
        <v>101</v>
      </c>
      <c r="E39" s="25" t="s">
        <v>175</v>
      </c>
      <c r="F39" s="59">
        <v>2020</v>
      </c>
      <c r="G39" s="59"/>
      <c r="H39" s="59"/>
      <c r="I39" s="59">
        <f>44000</f>
        <v>44000</v>
      </c>
      <c r="J39" s="59"/>
    </row>
    <row r="40" spans="1:10" s="8" customFormat="1" ht="86.25" customHeight="1">
      <c r="A40" s="23" t="s">
        <v>109</v>
      </c>
      <c r="B40" s="23" t="s">
        <v>110</v>
      </c>
      <c r="C40" s="66" t="s">
        <v>96</v>
      </c>
      <c r="D40" s="65" t="s">
        <v>111</v>
      </c>
      <c r="E40" s="25" t="s">
        <v>112</v>
      </c>
      <c r="F40" s="26" t="s">
        <v>57</v>
      </c>
      <c r="G40" s="26">
        <v>77598062</v>
      </c>
      <c r="H40" s="26">
        <v>13.5</v>
      </c>
      <c r="I40" s="59">
        <v>3468512</v>
      </c>
      <c r="J40" s="59">
        <v>21</v>
      </c>
    </row>
    <row r="41" spans="1:10" s="8" customFormat="1" ht="32.25" customHeight="1">
      <c r="A41" s="27" t="s">
        <v>176</v>
      </c>
      <c r="B41" s="27" t="s">
        <v>156</v>
      </c>
      <c r="C41" s="66" t="s">
        <v>96</v>
      </c>
      <c r="D41" s="65" t="s">
        <v>157</v>
      </c>
      <c r="E41" s="25" t="s">
        <v>177</v>
      </c>
      <c r="F41" s="26">
        <v>2020</v>
      </c>
      <c r="G41" s="26"/>
      <c r="H41" s="26"/>
      <c r="I41" s="59">
        <f>8830</f>
        <v>8830</v>
      </c>
      <c r="J41" s="59"/>
    </row>
    <row r="42" spans="1:10" s="8" customFormat="1" ht="38.25" customHeight="1">
      <c r="A42" s="27" t="s">
        <v>176</v>
      </c>
      <c r="B42" s="27" t="s">
        <v>156</v>
      </c>
      <c r="C42" s="66" t="s">
        <v>96</v>
      </c>
      <c r="D42" s="65" t="s">
        <v>157</v>
      </c>
      <c r="E42" s="25" t="s">
        <v>187</v>
      </c>
      <c r="F42" s="26">
        <v>2020</v>
      </c>
      <c r="G42" s="26"/>
      <c r="H42" s="26"/>
      <c r="I42" s="26">
        <f>15000</f>
        <v>15000</v>
      </c>
      <c r="J42" s="26"/>
    </row>
    <row r="43" spans="1:10" s="8" customFormat="1" ht="57" customHeight="1">
      <c r="A43" s="31" t="s">
        <v>29</v>
      </c>
      <c r="B43" s="31" t="s">
        <v>30</v>
      </c>
      <c r="C43" s="32" t="s">
        <v>31</v>
      </c>
      <c r="D43" s="33" t="s">
        <v>32</v>
      </c>
      <c r="E43" s="25" t="s">
        <v>51</v>
      </c>
      <c r="F43" s="26">
        <v>2020</v>
      </c>
      <c r="G43" s="26">
        <f>1200300-12000-14000</f>
        <v>1174300</v>
      </c>
      <c r="H43" s="26"/>
      <c r="I43" s="26">
        <f>1200300-12000-14000</f>
        <v>1174300</v>
      </c>
      <c r="J43" s="26">
        <v>100</v>
      </c>
    </row>
    <row r="44" spans="1:10" s="8" customFormat="1" ht="57" customHeight="1">
      <c r="A44" s="31" t="s">
        <v>29</v>
      </c>
      <c r="B44" s="31" t="s">
        <v>30</v>
      </c>
      <c r="C44" s="32" t="s">
        <v>31</v>
      </c>
      <c r="D44" s="33" t="s">
        <v>32</v>
      </c>
      <c r="E44" s="25" t="s">
        <v>48</v>
      </c>
      <c r="F44" s="26">
        <v>2020</v>
      </c>
      <c r="G44" s="26">
        <f>600000-16000</f>
        <v>584000</v>
      </c>
      <c r="H44" s="26"/>
      <c r="I44" s="26">
        <f>600000-16000</f>
        <v>584000</v>
      </c>
      <c r="J44" s="26">
        <v>100</v>
      </c>
    </row>
    <row r="45" spans="1:10" s="8" customFormat="1" ht="60.75" customHeight="1">
      <c r="A45" s="31" t="s">
        <v>29</v>
      </c>
      <c r="B45" s="31" t="s">
        <v>30</v>
      </c>
      <c r="C45" s="32" t="s">
        <v>31</v>
      </c>
      <c r="D45" s="33" t="s">
        <v>32</v>
      </c>
      <c r="E45" s="25" t="s">
        <v>144</v>
      </c>
      <c r="F45" s="26">
        <v>2020</v>
      </c>
      <c r="G45" s="26"/>
      <c r="H45" s="26"/>
      <c r="I45" s="26">
        <f>46000-22680</f>
        <v>23320</v>
      </c>
      <c r="J45" s="26"/>
    </row>
    <row r="46" spans="1:10" s="8" customFormat="1" ht="56.25" customHeight="1">
      <c r="A46" s="31" t="s">
        <v>29</v>
      </c>
      <c r="B46" s="31" t="s">
        <v>30</v>
      </c>
      <c r="C46" s="32" t="s">
        <v>31</v>
      </c>
      <c r="D46" s="33" t="s">
        <v>32</v>
      </c>
      <c r="E46" s="25" t="s">
        <v>145</v>
      </c>
      <c r="F46" s="26">
        <v>2020</v>
      </c>
      <c r="G46" s="26"/>
      <c r="H46" s="26"/>
      <c r="I46" s="26">
        <f>46000-22680</f>
        <v>23320</v>
      </c>
      <c r="J46" s="26"/>
    </row>
    <row r="47" spans="1:10" s="8" customFormat="1" ht="70.5" customHeight="1">
      <c r="A47" s="31" t="s">
        <v>29</v>
      </c>
      <c r="B47" s="31" t="s">
        <v>30</v>
      </c>
      <c r="C47" s="32" t="s">
        <v>31</v>
      </c>
      <c r="D47" s="33" t="s">
        <v>32</v>
      </c>
      <c r="E47" s="25" t="s">
        <v>174</v>
      </c>
      <c r="F47" s="26">
        <v>2020</v>
      </c>
      <c r="G47" s="26"/>
      <c r="H47" s="26"/>
      <c r="I47" s="26">
        <f>45360-22586</f>
        <v>22774</v>
      </c>
      <c r="J47" s="26"/>
    </row>
    <row r="48" spans="1:10" s="8" customFormat="1" ht="58.5" customHeight="1">
      <c r="A48" s="31" t="s">
        <v>29</v>
      </c>
      <c r="B48" s="31" t="s">
        <v>30</v>
      </c>
      <c r="C48" s="32" t="s">
        <v>31</v>
      </c>
      <c r="D48" s="33" t="s">
        <v>32</v>
      </c>
      <c r="E48" s="25" t="s">
        <v>167</v>
      </c>
      <c r="F48" s="26">
        <v>2020</v>
      </c>
      <c r="G48" s="26"/>
      <c r="H48" s="26"/>
      <c r="I48" s="26">
        <f>22680</f>
        <v>22680</v>
      </c>
      <c r="J48" s="26"/>
    </row>
    <row r="49" spans="1:10" s="8" customFormat="1" ht="55.5" customHeight="1">
      <c r="A49" s="31" t="s">
        <v>29</v>
      </c>
      <c r="B49" s="31" t="s">
        <v>30</v>
      </c>
      <c r="C49" s="32" t="s">
        <v>31</v>
      </c>
      <c r="D49" s="33" t="s">
        <v>32</v>
      </c>
      <c r="E49" s="25" t="s">
        <v>168</v>
      </c>
      <c r="F49" s="26">
        <v>2020</v>
      </c>
      <c r="G49" s="26"/>
      <c r="H49" s="26"/>
      <c r="I49" s="26">
        <f>22680</f>
        <v>22680</v>
      </c>
      <c r="J49" s="26"/>
    </row>
    <row r="50" spans="1:10" s="8" customFormat="1" ht="56.25" customHeight="1">
      <c r="A50" s="31" t="s">
        <v>29</v>
      </c>
      <c r="B50" s="31" t="s">
        <v>30</v>
      </c>
      <c r="C50" s="32" t="s">
        <v>31</v>
      </c>
      <c r="D50" s="33" t="s">
        <v>32</v>
      </c>
      <c r="E50" s="25" t="s">
        <v>169</v>
      </c>
      <c r="F50" s="26">
        <v>2020</v>
      </c>
      <c r="G50" s="26"/>
      <c r="H50" s="26"/>
      <c r="I50" s="26">
        <f>22680</f>
        <v>22680</v>
      </c>
      <c r="J50" s="26"/>
    </row>
    <row r="51" spans="1:10" s="8" customFormat="1" ht="57" customHeight="1">
      <c r="A51" s="31" t="s">
        <v>29</v>
      </c>
      <c r="B51" s="31" t="s">
        <v>30</v>
      </c>
      <c r="C51" s="32" t="s">
        <v>31</v>
      </c>
      <c r="D51" s="33" t="s">
        <v>32</v>
      </c>
      <c r="E51" s="25" t="s">
        <v>170</v>
      </c>
      <c r="F51" s="26">
        <v>2020</v>
      </c>
      <c r="G51" s="26"/>
      <c r="H51" s="26"/>
      <c r="I51" s="26">
        <f>22680</f>
        <v>22680</v>
      </c>
      <c r="J51" s="26"/>
    </row>
    <row r="52" spans="1:10" s="8" customFormat="1" ht="57.75" customHeight="1">
      <c r="A52" s="31" t="s">
        <v>29</v>
      </c>
      <c r="B52" s="31" t="s">
        <v>30</v>
      </c>
      <c r="C52" s="32" t="s">
        <v>31</v>
      </c>
      <c r="D52" s="33" t="s">
        <v>32</v>
      </c>
      <c r="E52" s="25" t="s">
        <v>171</v>
      </c>
      <c r="F52" s="26">
        <v>2020</v>
      </c>
      <c r="G52" s="26"/>
      <c r="H52" s="26"/>
      <c r="I52" s="26">
        <f>22680</f>
        <v>22680</v>
      </c>
      <c r="J52" s="26"/>
    </row>
    <row r="53" spans="1:10" s="8" customFormat="1" ht="57.75" customHeight="1">
      <c r="A53" s="31" t="s">
        <v>29</v>
      </c>
      <c r="B53" s="31" t="s">
        <v>30</v>
      </c>
      <c r="C53" s="32" t="s">
        <v>31</v>
      </c>
      <c r="D53" s="33" t="s">
        <v>32</v>
      </c>
      <c r="E53" s="25" t="s">
        <v>172</v>
      </c>
      <c r="F53" s="26">
        <v>2020</v>
      </c>
      <c r="G53" s="26"/>
      <c r="H53" s="26"/>
      <c r="I53" s="26">
        <f>22680</f>
        <v>22680</v>
      </c>
      <c r="J53" s="26"/>
    </row>
    <row r="54" spans="1:10" s="8" customFormat="1" ht="58.5" customHeight="1">
      <c r="A54" s="31" t="s">
        <v>29</v>
      </c>
      <c r="B54" s="31" t="s">
        <v>30</v>
      </c>
      <c r="C54" s="32" t="s">
        <v>31</v>
      </c>
      <c r="D54" s="33" t="s">
        <v>32</v>
      </c>
      <c r="E54" s="25" t="s">
        <v>173</v>
      </c>
      <c r="F54" s="26">
        <v>2020</v>
      </c>
      <c r="G54" s="26"/>
      <c r="H54" s="26"/>
      <c r="I54" s="26">
        <f>22680</f>
        <v>22680</v>
      </c>
      <c r="J54" s="26"/>
    </row>
    <row r="55" spans="1:10" s="8" customFormat="1" ht="40.5" customHeight="1">
      <c r="A55" s="27" t="s">
        <v>94</v>
      </c>
      <c r="B55" s="27" t="s">
        <v>95</v>
      </c>
      <c r="C55" s="28" t="s">
        <v>96</v>
      </c>
      <c r="D55" s="29" t="s">
        <v>97</v>
      </c>
      <c r="E55" s="25" t="s">
        <v>98</v>
      </c>
      <c r="F55" s="26">
        <v>2020</v>
      </c>
      <c r="G55" s="26"/>
      <c r="H55" s="26"/>
      <c r="I55" s="26">
        <v>5995</v>
      </c>
      <c r="J55" s="26"/>
    </row>
    <row r="56" spans="1:10" s="8" customFormat="1" ht="40.5" customHeight="1">
      <c r="A56" s="27" t="s">
        <v>94</v>
      </c>
      <c r="B56" s="27" t="s">
        <v>95</v>
      </c>
      <c r="C56" s="28" t="s">
        <v>96</v>
      </c>
      <c r="D56" s="29" t="s">
        <v>97</v>
      </c>
      <c r="E56" s="25" t="s">
        <v>122</v>
      </c>
      <c r="F56" s="26">
        <v>2020</v>
      </c>
      <c r="G56" s="26"/>
      <c r="H56" s="26"/>
      <c r="I56" s="26">
        <v>2640</v>
      </c>
      <c r="J56" s="26"/>
    </row>
    <row r="57" spans="1:10" s="8" customFormat="1" ht="42" customHeight="1">
      <c r="A57" s="27" t="s">
        <v>94</v>
      </c>
      <c r="B57" s="27" t="s">
        <v>95</v>
      </c>
      <c r="C57" s="28" t="s">
        <v>96</v>
      </c>
      <c r="D57" s="29" t="s">
        <v>97</v>
      </c>
      <c r="E57" s="25" t="s">
        <v>123</v>
      </c>
      <c r="F57" s="26">
        <v>2020</v>
      </c>
      <c r="G57" s="26"/>
      <c r="H57" s="26"/>
      <c r="I57" s="26">
        <v>2850</v>
      </c>
      <c r="J57" s="26"/>
    </row>
    <row r="58" spans="1:10" s="8" customFormat="1" ht="45" customHeight="1">
      <c r="A58" s="23" t="s">
        <v>94</v>
      </c>
      <c r="B58" s="23" t="s">
        <v>95</v>
      </c>
      <c r="C58" s="24" t="s">
        <v>96</v>
      </c>
      <c r="D58" s="25" t="s">
        <v>97</v>
      </c>
      <c r="E58" s="25" t="s">
        <v>139</v>
      </c>
      <c r="F58" s="26">
        <v>2020</v>
      </c>
      <c r="G58" s="26"/>
      <c r="H58" s="26"/>
      <c r="I58" s="26">
        <f>2460</f>
        <v>2460</v>
      </c>
      <c r="J58" s="26"/>
    </row>
    <row r="59" spans="1:10" s="8" customFormat="1" ht="41.25" customHeight="1">
      <c r="A59" s="23" t="s">
        <v>94</v>
      </c>
      <c r="B59" s="23" t="s">
        <v>95</v>
      </c>
      <c r="C59" s="24" t="s">
        <v>96</v>
      </c>
      <c r="D59" s="25" t="s">
        <v>97</v>
      </c>
      <c r="E59" s="25" t="s">
        <v>140</v>
      </c>
      <c r="F59" s="26">
        <v>2020</v>
      </c>
      <c r="G59" s="26"/>
      <c r="H59" s="26"/>
      <c r="I59" s="26">
        <v>2460</v>
      </c>
      <c r="J59" s="26"/>
    </row>
    <row r="60" spans="1:10" s="8" customFormat="1" ht="42" customHeight="1">
      <c r="A60" s="23" t="s">
        <v>94</v>
      </c>
      <c r="B60" s="23" t="s">
        <v>95</v>
      </c>
      <c r="C60" s="24" t="s">
        <v>96</v>
      </c>
      <c r="D60" s="25" t="s">
        <v>97</v>
      </c>
      <c r="E60" s="25" t="s">
        <v>141</v>
      </c>
      <c r="F60" s="26">
        <v>2020</v>
      </c>
      <c r="G60" s="26"/>
      <c r="H60" s="26"/>
      <c r="I60" s="26">
        <v>2280</v>
      </c>
      <c r="J60" s="26"/>
    </row>
    <row r="61" spans="1:10" s="8" customFormat="1" ht="40.5" customHeight="1">
      <c r="A61" s="23" t="s">
        <v>94</v>
      </c>
      <c r="B61" s="23" t="s">
        <v>95</v>
      </c>
      <c r="C61" s="24" t="s">
        <v>96</v>
      </c>
      <c r="D61" s="25" t="s">
        <v>97</v>
      </c>
      <c r="E61" s="25" t="s">
        <v>142</v>
      </c>
      <c r="F61" s="26">
        <v>2020</v>
      </c>
      <c r="G61" s="26"/>
      <c r="H61" s="26"/>
      <c r="I61" s="26">
        <v>2280</v>
      </c>
      <c r="J61" s="26"/>
    </row>
    <row r="62" spans="1:10" s="8" customFormat="1" ht="39.75" customHeight="1">
      <c r="A62" s="23" t="s">
        <v>94</v>
      </c>
      <c r="B62" s="23" t="s">
        <v>95</v>
      </c>
      <c r="C62" s="24" t="s">
        <v>96</v>
      </c>
      <c r="D62" s="25" t="s">
        <v>97</v>
      </c>
      <c r="E62" s="25" t="s">
        <v>151</v>
      </c>
      <c r="F62" s="26">
        <v>2020</v>
      </c>
      <c r="G62" s="26"/>
      <c r="H62" s="26"/>
      <c r="I62" s="26">
        <f>1800</f>
        <v>1800</v>
      </c>
      <c r="J62" s="26"/>
    </row>
    <row r="63" spans="1:10" s="8" customFormat="1" ht="38.25" customHeight="1">
      <c r="A63" s="23" t="s">
        <v>94</v>
      </c>
      <c r="B63" s="23" t="s">
        <v>95</v>
      </c>
      <c r="C63" s="24" t="s">
        <v>96</v>
      </c>
      <c r="D63" s="25" t="s">
        <v>97</v>
      </c>
      <c r="E63" s="25" t="s">
        <v>179</v>
      </c>
      <c r="F63" s="26">
        <v>2020</v>
      </c>
      <c r="G63" s="26"/>
      <c r="H63" s="26"/>
      <c r="I63" s="26">
        <f>1800</f>
        <v>1800</v>
      </c>
      <c r="J63" s="26"/>
    </row>
    <row r="64" spans="1:10" s="8" customFormat="1" ht="40.5" customHeight="1">
      <c r="A64" s="23" t="s">
        <v>94</v>
      </c>
      <c r="B64" s="23" t="s">
        <v>95</v>
      </c>
      <c r="C64" s="24" t="s">
        <v>96</v>
      </c>
      <c r="D64" s="25" t="s">
        <v>97</v>
      </c>
      <c r="E64" s="25" t="s">
        <v>201</v>
      </c>
      <c r="F64" s="26">
        <v>2020</v>
      </c>
      <c r="G64" s="26"/>
      <c r="H64" s="26"/>
      <c r="I64" s="26">
        <v>1750</v>
      </c>
      <c r="J64" s="26"/>
    </row>
    <row r="65" spans="1:10" s="8" customFormat="1" ht="45" customHeight="1">
      <c r="A65" s="23" t="s">
        <v>94</v>
      </c>
      <c r="B65" s="23" t="s">
        <v>95</v>
      </c>
      <c r="C65" s="24" t="s">
        <v>96</v>
      </c>
      <c r="D65" s="25" t="s">
        <v>97</v>
      </c>
      <c r="E65" s="25" t="s">
        <v>202</v>
      </c>
      <c r="F65" s="26">
        <v>2020</v>
      </c>
      <c r="G65" s="26"/>
      <c r="H65" s="26"/>
      <c r="I65" s="26">
        <v>1250</v>
      </c>
      <c r="J65" s="26"/>
    </row>
    <row r="66" spans="1:10" s="8" customFormat="1" ht="40.5" customHeight="1">
      <c r="A66" s="23" t="s">
        <v>94</v>
      </c>
      <c r="B66" s="23" t="s">
        <v>95</v>
      </c>
      <c r="C66" s="24" t="s">
        <v>96</v>
      </c>
      <c r="D66" s="25" t="s">
        <v>97</v>
      </c>
      <c r="E66" s="25" t="s">
        <v>203</v>
      </c>
      <c r="F66" s="26">
        <v>2020</v>
      </c>
      <c r="G66" s="26"/>
      <c r="H66" s="26"/>
      <c r="I66" s="26">
        <v>1250</v>
      </c>
      <c r="J66" s="26"/>
    </row>
    <row r="67" spans="1:10" s="8" customFormat="1" ht="45" customHeight="1">
      <c r="A67" s="23" t="s">
        <v>94</v>
      </c>
      <c r="B67" s="23" t="s">
        <v>95</v>
      </c>
      <c r="C67" s="24" t="s">
        <v>96</v>
      </c>
      <c r="D67" s="25" t="s">
        <v>97</v>
      </c>
      <c r="E67" s="25" t="s">
        <v>204</v>
      </c>
      <c r="F67" s="26">
        <v>2020</v>
      </c>
      <c r="G67" s="26"/>
      <c r="H67" s="26"/>
      <c r="I67" s="26">
        <v>1250</v>
      </c>
      <c r="J67" s="26"/>
    </row>
    <row r="68" spans="1:10" s="9" customFormat="1" ht="31.5" customHeight="1">
      <c r="A68" s="19" t="s">
        <v>3</v>
      </c>
      <c r="B68" s="34"/>
      <c r="C68" s="35"/>
      <c r="D68" s="64" t="s">
        <v>33</v>
      </c>
      <c r="E68" s="64"/>
      <c r="F68" s="21"/>
      <c r="G68" s="21"/>
      <c r="H68" s="21"/>
      <c r="I68" s="21">
        <f>I69</f>
        <v>28490340</v>
      </c>
      <c r="J68" s="21"/>
    </row>
    <row r="69" spans="1:10" s="9" customFormat="1" ht="38.25" customHeight="1">
      <c r="A69" s="19" t="s">
        <v>4</v>
      </c>
      <c r="B69" s="34"/>
      <c r="C69" s="35"/>
      <c r="D69" s="64" t="s">
        <v>34</v>
      </c>
      <c r="E69" s="64"/>
      <c r="F69" s="21"/>
      <c r="G69" s="21"/>
      <c r="H69" s="21"/>
      <c r="I69" s="21">
        <f>SUM(I70:I102)</f>
        <v>28490340</v>
      </c>
      <c r="J69" s="21"/>
    </row>
    <row r="70" spans="1:10" s="8" customFormat="1" ht="77.25" customHeight="1">
      <c r="A70" s="23" t="s">
        <v>62</v>
      </c>
      <c r="B70" s="23" t="s">
        <v>63</v>
      </c>
      <c r="C70" s="24" t="s">
        <v>64</v>
      </c>
      <c r="D70" s="25" t="s">
        <v>65</v>
      </c>
      <c r="E70" s="60" t="s">
        <v>70</v>
      </c>
      <c r="F70" s="26"/>
      <c r="G70" s="26"/>
      <c r="H70" s="26"/>
      <c r="I70" s="26">
        <v>6500</v>
      </c>
      <c r="J70" s="26"/>
    </row>
    <row r="71" spans="1:10" s="8" customFormat="1" ht="51.75" customHeight="1">
      <c r="A71" s="23" t="s">
        <v>62</v>
      </c>
      <c r="B71" s="23" t="s">
        <v>63</v>
      </c>
      <c r="C71" s="24" t="s">
        <v>64</v>
      </c>
      <c r="D71" s="25" t="s">
        <v>65</v>
      </c>
      <c r="E71" s="60" t="s">
        <v>180</v>
      </c>
      <c r="F71" s="26"/>
      <c r="G71" s="26"/>
      <c r="H71" s="26"/>
      <c r="I71" s="26">
        <f>31620</f>
        <v>31620</v>
      </c>
      <c r="J71" s="26"/>
    </row>
    <row r="72" spans="1:10" s="8" customFormat="1" ht="72" customHeight="1">
      <c r="A72" s="23" t="s">
        <v>62</v>
      </c>
      <c r="B72" s="23" t="s">
        <v>63</v>
      </c>
      <c r="C72" s="24" t="s">
        <v>64</v>
      </c>
      <c r="D72" s="25" t="s">
        <v>65</v>
      </c>
      <c r="E72" s="60" t="s">
        <v>188</v>
      </c>
      <c r="F72" s="26"/>
      <c r="G72" s="26"/>
      <c r="H72" s="26"/>
      <c r="I72" s="26">
        <f>124000</f>
        <v>124000</v>
      </c>
      <c r="J72" s="26"/>
    </row>
    <row r="73" spans="1:10" s="8" customFormat="1" ht="71.25" customHeight="1">
      <c r="A73" s="23" t="s">
        <v>62</v>
      </c>
      <c r="B73" s="23" t="s">
        <v>63</v>
      </c>
      <c r="C73" s="24" t="s">
        <v>64</v>
      </c>
      <c r="D73" s="25" t="s">
        <v>65</v>
      </c>
      <c r="E73" s="60" t="s">
        <v>189</v>
      </c>
      <c r="F73" s="26"/>
      <c r="G73" s="26"/>
      <c r="H73" s="26"/>
      <c r="I73" s="26">
        <f>4008</f>
        <v>4008</v>
      </c>
      <c r="J73" s="26"/>
    </row>
    <row r="74" spans="1:10" s="8" customFormat="1" ht="54" customHeight="1">
      <c r="A74" s="23" t="s">
        <v>62</v>
      </c>
      <c r="B74" s="23" t="s">
        <v>63</v>
      </c>
      <c r="C74" s="24" t="s">
        <v>64</v>
      </c>
      <c r="D74" s="25" t="s">
        <v>65</v>
      </c>
      <c r="E74" s="60" t="s">
        <v>125</v>
      </c>
      <c r="F74" s="26">
        <v>2020</v>
      </c>
      <c r="G74" s="26">
        <v>74916</v>
      </c>
      <c r="H74" s="26"/>
      <c r="I74" s="26">
        <v>74916</v>
      </c>
      <c r="J74" s="26">
        <v>100</v>
      </c>
    </row>
    <row r="75" spans="1:10" s="8" customFormat="1" ht="73.5" customHeight="1">
      <c r="A75" s="23" t="s">
        <v>62</v>
      </c>
      <c r="B75" s="23" t="s">
        <v>63</v>
      </c>
      <c r="C75" s="24" t="s">
        <v>64</v>
      </c>
      <c r="D75" s="25" t="s">
        <v>65</v>
      </c>
      <c r="E75" s="60" t="s">
        <v>206</v>
      </c>
      <c r="F75" s="26">
        <v>2020</v>
      </c>
      <c r="G75" s="26">
        <v>1232222</v>
      </c>
      <c r="H75" s="26"/>
      <c r="I75" s="26">
        <v>1232222</v>
      </c>
      <c r="J75" s="26">
        <v>100</v>
      </c>
    </row>
    <row r="76" spans="1:10" s="8" customFormat="1" ht="57" customHeight="1">
      <c r="A76" s="23" t="s">
        <v>62</v>
      </c>
      <c r="B76" s="23" t="s">
        <v>63</v>
      </c>
      <c r="C76" s="24" t="s">
        <v>64</v>
      </c>
      <c r="D76" s="25" t="s">
        <v>65</v>
      </c>
      <c r="E76" s="60" t="s">
        <v>210</v>
      </c>
      <c r="F76" s="26">
        <v>2020</v>
      </c>
      <c r="G76" s="26">
        <v>54000</v>
      </c>
      <c r="H76" s="26"/>
      <c r="I76" s="26">
        <v>54000</v>
      </c>
      <c r="J76" s="26">
        <v>100</v>
      </c>
    </row>
    <row r="77" spans="1:10" s="8" customFormat="1" ht="77.25" customHeight="1">
      <c r="A77" s="36" t="s">
        <v>66</v>
      </c>
      <c r="B77" s="36" t="s">
        <v>67</v>
      </c>
      <c r="C77" s="30" t="s">
        <v>68</v>
      </c>
      <c r="D77" s="60" t="s">
        <v>79</v>
      </c>
      <c r="E77" s="60" t="s">
        <v>69</v>
      </c>
      <c r="F77" s="26"/>
      <c r="G77" s="26"/>
      <c r="H77" s="26"/>
      <c r="I77" s="26">
        <f>27752-2952</f>
        <v>24800</v>
      </c>
      <c r="J77" s="26"/>
    </row>
    <row r="78" spans="1:10" s="8" customFormat="1" ht="72.75" customHeight="1">
      <c r="A78" s="36" t="s">
        <v>66</v>
      </c>
      <c r="B78" s="36" t="s">
        <v>67</v>
      </c>
      <c r="C78" s="30" t="s">
        <v>68</v>
      </c>
      <c r="D78" s="60" t="s">
        <v>79</v>
      </c>
      <c r="E78" s="60" t="s">
        <v>131</v>
      </c>
      <c r="F78" s="26"/>
      <c r="G78" s="26"/>
      <c r="H78" s="26"/>
      <c r="I78" s="26">
        <f>197249-20007</f>
        <v>177242</v>
      </c>
      <c r="J78" s="26"/>
    </row>
    <row r="79" spans="1:10" s="8" customFormat="1" ht="70.5" customHeight="1">
      <c r="A79" s="36" t="s">
        <v>66</v>
      </c>
      <c r="B79" s="36" t="s">
        <v>67</v>
      </c>
      <c r="C79" s="30" t="s">
        <v>68</v>
      </c>
      <c r="D79" s="60" t="s">
        <v>79</v>
      </c>
      <c r="E79" s="60" t="s">
        <v>212</v>
      </c>
      <c r="F79" s="26"/>
      <c r="G79" s="26"/>
      <c r="H79" s="26"/>
      <c r="I79" s="26">
        <f>95472</f>
        <v>95472</v>
      </c>
      <c r="J79" s="26"/>
    </row>
    <row r="80" spans="1:10" s="8" customFormat="1" ht="57" customHeight="1">
      <c r="A80" s="36" t="s">
        <v>66</v>
      </c>
      <c r="B80" s="36" t="s">
        <v>67</v>
      </c>
      <c r="C80" s="30" t="s">
        <v>68</v>
      </c>
      <c r="D80" s="60" t="s">
        <v>79</v>
      </c>
      <c r="E80" s="60" t="s">
        <v>130</v>
      </c>
      <c r="F80" s="26"/>
      <c r="G80" s="26"/>
      <c r="H80" s="26"/>
      <c r="I80" s="26">
        <v>84535</v>
      </c>
      <c r="J80" s="26"/>
    </row>
    <row r="81" spans="1:10" s="8" customFormat="1" ht="60" customHeight="1">
      <c r="A81" s="36" t="s">
        <v>66</v>
      </c>
      <c r="B81" s="36" t="s">
        <v>67</v>
      </c>
      <c r="C81" s="30" t="s">
        <v>68</v>
      </c>
      <c r="D81" s="60" t="s">
        <v>79</v>
      </c>
      <c r="E81" s="60" t="s">
        <v>213</v>
      </c>
      <c r="F81" s="26"/>
      <c r="G81" s="26"/>
      <c r="H81" s="26"/>
      <c r="I81" s="26">
        <f>41280</f>
        <v>41280</v>
      </c>
      <c r="J81" s="26"/>
    </row>
    <row r="82" spans="1:10" s="8" customFormat="1" ht="42.75" customHeight="1">
      <c r="A82" s="36" t="s">
        <v>66</v>
      </c>
      <c r="B82" s="36" t="s">
        <v>67</v>
      </c>
      <c r="C82" s="30" t="s">
        <v>68</v>
      </c>
      <c r="D82" s="60" t="s">
        <v>79</v>
      </c>
      <c r="E82" s="60" t="s">
        <v>143</v>
      </c>
      <c r="F82" s="26"/>
      <c r="G82" s="26"/>
      <c r="H82" s="26"/>
      <c r="I82" s="26">
        <f>49800</f>
        <v>49800</v>
      </c>
      <c r="J82" s="26"/>
    </row>
    <row r="83" spans="1:10" s="8" customFormat="1" ht="58.5" customHeight="1">
      <c r="A83" s="36" t="s">
        <v>66</v>
      </c>
      <c r="B83" s="36" t="s">
        <v>67</v>
      </c>
      <c r="C83" s="30" t="s">
        <v>68</v>
      </c>
      <c r="D83" s="60" t="s">
        <v>79</v>
      </c>
      <c r="E83" s="60" t="s">
        <v>147</v>
      </c>
      <c r="F83" s="26"/>
      <c r="G83" s="26"/>
      <c r="H83" s="26"/>
      <c r="I83" s="26">
        <f>70384-57334</f>
        <v>13050</v>
      </c>
      <c r="J83" s="26"/>
    </row>
    <row r="84" spans="1:10" s="8" customFormat="1" ht="57.75" customHeight="1">
      <c r="A84" s="36" t="s">
        <v>66</v>
      </c>
      <c r="B84" s="36" t="s">
        <v>67</v>
      </c>
      <c r="C84" s="30" t="s">
        <v>68</v>
      </c>
      <c r="D84" s="60" t="s">
        <v>79</v>
      </c>
      <c r="E84" s="60" t="s">
        <v>159</v>
      </c>
      <c r="F84" s="26"/>
      <c r="G84" s="26"/>
      <c r="H84" s="26"/>
      <c r="I84" s="26">
        <f>78205</f>
        <v>78205</v>
      </c>
      <c r="J84" s="26"/>
    </row>
    <row r="85" spans="1:10" s="8" customFormat="1" ht="73.5" customHeight="1">
      <c r="A85" s="36" t="s">
        <v>66</v>
      </c>
      <c r="B85" s="36" t="s">
        <v>67</v>
      </c>
      <c r="C85" s="30" t="s">
        <v>68</v>
      </c>
      <c r="D85" s="60" t="s">
        <v>79</v>
      </c>
      <c r="E85" s="60" t="s">
        <v>152</v>
      </c>
      <c r="F85" s="26">
        <v>2020</v>
      </c>
      <c r="G85" s="26">
        <v>1373650</v>
      </c>
      <c r="H85" s="26"/>
      <c r="I85" s="26">
        <v>1373650</v>
      </c>
      <c r="J85" s="26">
        <v>100</v>
      </c>
    </row>
    <row r="86" spans="1:10" s="8" customFormat="1" ht="41.25" customHeight="1">
      <c r="A86" s="36" t="s">
        <v>66</v>
      </c>
      <c r="B86" s="36" t="s">
        <v>67</v>
      </c>
      <c r="C86" s="30" t="s">
        <v>68</v>
      </c>
      <c r="D86" s="60" t="s">
        <v>79</v>
      </c>
      <c r="E86" s="60" t="s">
        <v>114</v>
      </c>
      <c r="F86" s="26">
        <v>2020</v>
      </c>
      <c r="G86" s="26">
        <f>1453475-15600</f>
        <v>1437875</v>
      </c>
      <c r="H86" s="26"/>
      <c r="I86" s="26">
        <f>1453475-15600</f>
        <v>1437875</v>
      </c>
      <c r="J86" s="26">
        <v>100</v>
      </c>
    </row>
    <row r="87" spans="1:10" s="8" customFormat="1" ht="57.75" customHeight="1">
      <c r="A87" s="36" t="s">
        <v>66</v>
      </c>
      <c r="B87" s="36" t="s">
        <v>67</v>
      </c>
      <c r="C87" s="30" t="s">
        <v>68</v>
      </c>
      <c r="D87" s="60" t="s">
        <v>79</v>
      </c>
      <c r="E87" s="60" t="s">
        <v>135</v>
      </c>
      <c r="F87" s="26">
        <v>2020</v>
      </c>
      <c r="G87" s="26">
        <f>930431-31884</f>
        <v>898547</v>
      </c>
      <c r="H87" s="26"/>
      <c r="I87" s="26">
        <f>930431-31884</f>
        <v>898547</v>
      </c>
      <c r="J87" s="26">
        <v>100</v>
      </c>
    </row>
    <row r="88" spans="1:10" s="8" customFormat="1" ht="72" customHeight="1">
      <c r="A88" s="36" t="s">
        <v>66</v>
      </c>
      <c r="B88" s="36" t="s">
        <v>67</v>
      </c>
      <c r="C88" s="30" t="s">
        <v>68</v>
      </c>
      <c r="D88" s="60" t="s">
        <v>79</v>
      </c>
      <c r="E88" s="60" t="s">
        <v>153</v>
      </c>
      <c r="F88" s="26">
        <v>2020</v>
      </c>
      <c r="G88" s="26">
        <f>1101269+8576</f>
        <v>1109845</v>
      </c>
      <c r="H88" s="26"/>
      <c r="I88" s="26">
        <f>1101269+8576</f>
        <v>1109845</v>
      </c>
      <c r="J88" s="26">
        <v>100</v>
      </c>
    </row>
    <row r="89" spans="1:10" s="8" customFormat="1" ht="59.25" customHeight="1">
      <c r="A89" s="36" t="s">
        <v>66</v>
      </c>
      <c r="B89" s="36" t="s">
        <v>67</v>
      </c>
      <c r="C89" s="30" t="s">
        <v>68</v>
      </c>
      <c r="D89" s="60" t="s">
        <v>79</v>
      </c>
      <c r="E89" s="60" t="s">
        <v>138</v>
      </c>
      <c r="F89" s="26">
        <v>2020</v>
      </c>
      <c r="G89" s="26">
        <f>249277-3240</f>
        <v>246037</v>
      </c>
      <c r="H89" s="26"/>
      <c r="I89" s="26">
        <f>249277-3240</f>
        <v>246037</v>
      </c>
      <c r="J89" s="26">
        <v>100</v>
      </c>
    </row>
    <row r="90" spans="1:10" s="8" customFormat="1" ht="48" customHeight="1">
      <c r="A90" s="36" t="s">
        <v>66</v>
      </c>
      <c r="B90" s="36" t="s">
        <v>67</v>
      </c>
      <c r="C90" s="30" t="s">
        <v>68</v>
      </c>
      <c r="D90" s="60" t="s">
        <v>79</v>
      </c>
      <c r="E90" s="60" t="s">
        <v>184</v>
      </c>
      <c r="F90" s="26">
        <v>2020</v>
      </c>
      <c r="G90" s="26">
        <v>49550</v>
      </c>
      <c r="H90" s="26"/>
      <c r="I90" s="26">
        <f>49550</f>
        <v>49550</v>
      </c>
      <c r="J90" s="26">
        <v>100</v>
      </c>
    </row>
    <row r="91" spans="1:10" s="8" customFormat="1" ht="78" customHeight="1">
      <c r="A91" s="36" t="s">
        <v>66</v>
      </c>
      <c r="B91" s="36" t="s">
        <v>67</v>
      </c>
      <c r="C91" s="30" t="s">
        <v>68</v>
      </c>
      <c r="D91" s="60" t="s">
        <v>79</v>
      </c>
      <c r="E91" s="60" t="s">
        <v>211</v>
      </c>
      <c r="F91" s="26">
        <v>2020</v>
      </c>
      <c r="G91" s="26">
        <f>290000</f>
        <v>290000</v>
      </c>
      <c r="H91" s="26"/>
      <c r="I91" s="26">
        <f>290000</f>
        <v>290000</v>
      </c>
      <c r="J91" s="26">
        <v>100</v>
      </c>
    </row>
    <row r="92" spans="1:10" s="8" customFormat="1" ht="30.75" customHeight="1">
      <c r="A92" s="27" t="s">
        <v>116</v>
      </c>
      <c r="B92" s="27" t="s">
        <v>117</v>
      </c>
      <c r="C92" s="67" t="s">
        <v>118</v>
      </c>
      <c r="D92" s="68" t="s">
        <v>119</v>
      </c>
      <c r="E92" s="60" t="s">
        <v>121</v>
      </c>
      <c r="F92" s="26"/>
      <c r="G92" s="26"/>
      <c r="H92" s="26"/>
      <c r="I92" s="26">
        <v>1850000</v>
      </c>
      <c r="J92" s="26"/>
    </row>
    <row r="93" spans="1:10" s="8" customFormat="1" ht="78.75" customHeight="1">
      <c r="A93" s="36" t="s">
        <v>5</v>
      </c>
      <c r="B93" s="36" t="s">
        <v>6</v>
      </c>
      <c r="C93" s="36" t="s">
        <v>7</v>
      </c>
      <c r="D93" s="41" t="s">
        <v>19</v>
      </c>
      <c r="E93" s="60" t="s">
        <v>148</v>
      </c>
      <c r="F93" s="26"/>
      <c r="G93" s="26"/>
      <c r="H93" s="26"/>
      <c r="I93" s="26">
        <f>116904</f>
        <v>116904</v>
      </c>
      <c r="J93" s="26"/>
    </row>
    <row r="94" spans="1:10" s="8" customFormat="1" ht="90" customHeight="1">
      <c r="A94" s="36" t="s">
        <v>5</v>
      </c>
      <c r="B94" s="36" t="s">
        <v>6</v>
      </c>
      <c r="C94" s="36" t="s">
        <v>7</v>
      </c>
      <c r="D94" s="41" t="s">
        <v>19</v>
      </c>
      <c r="E94" s="60" t="s">
        <v>178</v>
      </c>
      <c r="F94" s="26"/>
      <c r="G94" s="26"/>
      <c r="H94" s="26"/>
      <c r="I94" s="26">
        <f>5400</f>
        <v>5400</v>
      </c>
      <c r="J94" s="26"/>
    </row>
    <row r="95" spans="1:10" s="8" customFormat="1" ht="78" customHeight="1">
      <c r="A95" s="36" t="s">
        <v>5</v>
      </c>
      <c r="B95" s="36" t="s">
        <v>6</v>
      </c>
      <c r="C95" s="36" t="s">
        <v>7</v>
      </c>
      <c r="D95" s="41" t="s">
        <v>19</v>
      </c>
      <c r="E95" s="60" t="s">
        <v>185</v>
      </c>
      <c r="F95" s="26"/>
      <c r="G95" s="26"/>
      <c r="H95" s="26"/>
      <c r="I95" s="26">
        <f>3240</f>
        <v>3240</v>
      </c>
      <c r="J95" s="26"/>
    </row>
    <row r="96" spans="1:10" s="8" customFormat="1" ht="89.25" customHeight="1">
      <c r="A96" s="36" t="s">
        <v>5</v>
      </c>
      <c r="B96" s="36" t="s">
        <v>6</v>
      </c>
      <c r="C96" s="36" t="s">
        <v>7</v>
      </c>
      <c r="D96" s="41" t="s">
        <v>19</v>
      </c>
      <c r="E96" s="60" t="s">
        <v>150</v>
      </c>
      <c r="F96" s="26"/>
      <c r="G96" s="26"/>
      <c r="H96" s="26"/>
      <c r="I96" s="26">
        <f>56729</f>
        <v>56729</v>
      </c>
      <c r="J96" s="26"/>
    </row>
    <row r="97" spans="1:10" s="8" customFormat="1" ht="56.25" customHeight="1">
      <c r="A97" s="36" t="s">
        <v>5</v>
      </c>
      <c r="B97" s="36" t="s">
        <v>6</v>
      </c>
      <c r="C97" s="36" t="s">
        <v>7</v>
      </c>
      <c r="D97" s="41" t="s">
        <v>19</v>
      </c>
      <c r="E97" s="41" t="s">
        <v>54</v>
      </c>
      <c r="F97" s="26" t="s">
        <v>57</v>
      </c>
      <c r="G97" s="26">
        <v>26399968</v>
      </c>
      <c r="H97" s="26">
        <v>40</v>
      </c>
      <c r="I97" s="26">
        <v>5000000</v>
      </c>
      <c r="J97" s="26">
        <v>100</v>
      </c>
    </row>
    <row r="98" spans="1:10" s="8" customFormat="1" ht="51" customHeight="1">
      <c r="A98" s="36" t="s">
        <v>5</v>
      </c>
      <c r="B98" s="36" t="s">
        <v>6</v>
      </c>
      <c r="C98" s="36" t="s">
        <v>7</v>
      </c>
      <c r="D98" s="41" t="s">
        <v>19</v>
      </c>
      <c r="E98" s="41" t="s">
        <v>198</v>
      </c>
      <c r="F98" s="26">
        <v>2020</v>
      </c>
      <c r="G98" s="26"/>
      <c r="H98" s="26"/>
      <c r="I98" s="26">
        <f>49900</f>
        <v>49900</v>
      </c>
      <c r="J98" s="26"/>
    </row>
    <row r="99" spans="1:10" s="8" customFormat="1" ht="101.25" customHeight="1">
      <c r="A99" s="23" t="s">
        <v>183</v>
      </c>
      <c r="B99" s="23" t="s">
        <v>110</v>
      </c>
      <c r="C99" s="66" t="s">
        <v>96</v>
      </c>
      <c r="D99" s="65" t="s">
        <v>111</v>
      </c>
      <c r="E99" s="41" t="s">
        <v>186</v>
      </c>
      <c r="F99" s="26" t="s">
        <v>57</v>
      </c>
      <c r="G99" s="26">
        <v>26399968</v>
      </c>
      <c r="H99" s="26">
        <v>40</v>
      </c>
      <c r="I99" s="26">
        <v>12659418</v>
      </c>
      <c r="J99" s="26">
        <v>100</v>
      </c>
    </row>
    <row r="100" spans="1:10" s="8" customFormat="1" ht="82.5" customHeight="1">
      <c r="A100" s="23" t="s">
        <v>127</v>
      </c>
      <c r="B100" s="23" t="s">
        <v>128</v>
      </c>
      <c r="C100" s="66" t="s">
        <v>96</v>
      </c>
      <c r="D100" s="65" t="s">
        <v>129</v>
      </c>
      <c r="E100" s="41" t="s">
        <v>132</v>
      </c>
      <c r="F100" s="26" t="s">
        <v>57</v>
      </c>
      <c r="G100" s="26">
        <v>26399968</v>
      </c>
      <c r="H100" s="26">
        <v>40</v>
      </c>
      <c r="I100" s="26">
        <f>13171418-12659418</f>
        <v>512000</v>
      </c>
      <c r="J100" s="26">
        <v>100</v>
      </c>
    </row>
    <row r="101" spans="1:10" s="8" customFormat="1" ht="103.5" customHeight="1">
      <c r="A101" s="23" t="s">
        <v>127</v>
      </c>
      <c r="B101" s="23" t="s">
        <v>128</v>
      </c>
      <c r="C101" s="66" t="s">
        <v>96</v>
      </c>
      <c r="D101" s="65" t="s">
        <v>129</v>
      </c>
      <c r="E101" s="41" t="s">
        <v>207</v>
      </c>
      <c r="F101" s="26">
        <v>2020</v>
      </c>
      <c r="G101" s="26">
        <v>609703</v>
      </c>
      <c r="H101" s="26"/>
      <c r="I101" s="26">
        <v>609703</v>
      </c>
      <c r="J101" s="26">
        <v>100</v>
      </c>
    </row>
    <row r="102" spans="1:10" s="8" customFormat="1" ht="84.75" customHeight="1">
      <c r="A102" s="27" t="s">
        <v>155</v>
      </c>
      <c r="B102" s="27" t="s">
        <v>156</v>
      </c>
      <c r="C102" s="66" t="s">
        <v>96</v>
      </c>
      <c r="D102" s="65" t="s">
        <v>157</v>
      </c>
      <c r="E102" s="69" t="s">
        <v>158</v>
      </c>
      <c r="F102" s="26"/>
      <c r="G102" s="26"/>
      <c r="H102" s="26"/>
      <c r="I102" s="26">
        <f>129892</f>
        <v>129892</v>
      </c>
      <c r="J102" s="26"/>
    </row>
    <row r="103" spans="1:10" s="8" customFormat="1" ht="34.5" customHeight="1">
      <c r="A103" s="74">
        <v>800000</v>
      </c>
      <c r="B103" s="27"/>
      <c r="C103" s="66"/>
      <c r="D103" s="39" t="s">
        <v>199</v>
      </c>
      <c r="E103" s="69"/>
      <c r="F103" s="26"/>
      <c r="G103" s="26"/>
      <c r="H103" s="26"/>
      <c r="I103" s="21">
        <f>I104</f>
        <v>422251</v>
      </c>
      <c r="J103" s="26"/>
    </row>
    <row r="104" spans="1:10" s="8" customFormat="1" ht="47.25" customHeight="1">
      <c r="A104" s="74">
        <v>810000</v>
      </c>
      <c r="B104" s="27"/>
      <c r="C104" s="66"/>
      <c r="D104" s="39" t="s">
        <v>200</v>
      </c>
      <c r="E104" s="69"/>
      <c r="F104" s="26"/>
      <c r="G104" s="26"/>
      <c r="H104" s="26"/>
      <c r="I104" s="21">
        <f>I105</f>
        <v>422251</v>
      </c>
      <c r="J104" s="26"/>
    </row>
    <row r="105" spans="1:10" s="8" customFormat="1" ht="117.75" customHeight="1">
      <c r="A105" s="75">
        <v>816083</v>
      </c>
      <c r="B105" s="75">
        <v>6083</v>
      </c>
      <c r="C105" s="76">
        <v>610</v>
      </c>
      <c r="D105" s="77" t="s">
        <v>208</v>
      </c>
      <c r="E105" s="41" t="s">
        <v>209</v>
      </c>
      <c r="F105" s="26">
        <v>2020</v>
      </c>
      <c r="G105" s="26"/>
      <c r="H105" s="26"/>
      <c r="I105" s="26">
        <v>422251</v>
      </c>
      <c r="J105" s="26">
        <v>100</v>
      </c>
    </row>
    <row r="106" spans="1:14" s="8" customFormat="1" ht="23.25" customHeight="1">
      <c r="A106" s="19" t="s">
        <v>8</v>
      </c>
      <c r="B106" s="37"/>
      <c r="C106" s="38"/>
      <c r="D106" s="39" t="s">
        <v>92</v>
      </c>
      <c r="E106" s="39"/>
      <c r="F106" s="40"/>
      <c r="G106" s="40"/>
      <c r="H106" s="40"/>
      <c r="I106" s="40">
        <f>I107</f>
        <v>470934</v>
      </c>
      <c r="J106" s="40"/>
      <c r="L106" s="10"/>
      <c r="M106" s="11"/>
      <c r="N106" s="10"/>
    </row>
    <row r="107" spans="1:14" s="8" customFormat="1" ht="28.5" customHeight="1">
      <c r="A107" s="19" t="s">
        <v>9</v>
      </c>
      <c r="B107" s="37"/>
      <c r="C107" s="38"/>
      <c r="D107" s="39" t="s">
        <v>93</v>
      </c>
      <c r="E107" s="39"/>
      <c r="F107" s="40"/>
      <c r="G107" s="40"/>
      <c r="H107" s="40"/>
      <c r="I107" s="40">
        <f>SUM(I108:I115)</f>
        <v>470934</v>
      </c>
      <c r="J107" s="40"/>
      <c r="L107" s="10"/>
      <c r="M107" s="11"/>
      <c r="N107" s="10"/>
    </row>
    <row r="108" spans="1:14" s="8" customFormat="1" ht="27" customHeight="1">
      <c r="A108" s="27" t="s">
        <v>55</v>
      </c>
      <c r="B108" s="27" t="s">
        <v>56</v>
      </c>
      <c r="C108" s="28" t="s">
        <v>22</v>
      </c>
      <c r="D108" s="29" t="s">
        <v>80</v>
      </c>
      <c r="E108" s="25" t="s">
        <v>133</v>
      </c>
      <c r="F108" s="42"/>
      <c r="G108" s="42"/>
      <c r="H108" s="42"/>
      <c r="I108" s="42">
        <f>11056</f>
        <v>11056</v>
      </c>
      <c r="J108" s="42"/>
      <c r="L108" s="10"/>
      <c r="M108" s="11"/>
      <c r="N108" s="10"/>
    </row>
    <row r="109" spans="1:14" s="8" customFormat="1" ht="45" customHeight="1">
      <c r="A109" s="23" t="s">
        <v>55</v>
      </c>
      <c r="B109" s="23" t="s">
        <v>56</v>
      </c>
      <c r="C109" s="24" t="s">
        <v>22</v>
      </c>
      <c r="D109" s="25" t="s">
        <v>80</v>
      </c>
      <c r="E109" s="25" t="s">
        <v>149</v>
      </c>
      <c r="F109" s="42">
        <v>2020</v>
      </c>
      <c r="G109" s="42">
        <v>150000</v>
      </c>
      <c r="H109" s="42"/>
      <c r="I109" s="42">
        <f>150000-80830</f>
        <v>69170</v>
      </c>
      <c r="J109" s="42">
        <v>100</v>
      </c>
      <c r="L109" s="10"/>
      <c r="M109" s="11"/>
      <c r="N109" s="10"/>
    </row>
    <row r="110" spans="1:14" s="8" customFormat="1" ht="26.25" customHeight="1">
      <c r="A110" s="36" t="s">
        <v>14</v>
      </c>
      <c r="B110" s="36" t="s">
        <v>15</v>
      </c>
      <c r="C110" s="30" t="s">
        <v>16</v>
      </c>
      <c r="D110" s="41" t="s">
        <v>17</v>
      </c>
      <c r="E110" s="41" t="s">
        <v>58</v>
      </c>
      <c r="F110" s="42"/>
      <c r="G110" s="42"/>
      <c r="H110" s="42"/>
      <c r="I110" s="42">
        <v>50000</v>
      </c>
      <c r="J110" s="42"/>
      <c r="L110" s="10"/>
      <c r="M110" s="11"/>
      <c r="N110" s="10"/>
    </row>
    <row r="111" spans="1:14" s="8" customFormat="1" ht="56.25" customHeight="1" hidden="1">
      <c r="A111" s="36" t="s">
        <v>14</v>
      </c>
      <c r="B111" s="36" t="s">
        <v>15</v>
      </c>
      <c r="C111" s="30" t="s">
        <v>16</v>
      </c>
      <c r="D111" s="41" t="s">
        <v>17</v>
      </c>
      <c r="E111" s="69" t="s">
        <v>146</v>
      </c>
      <c r="F111" s="42"/>
      <c r="G111" s="42"/>
      <c r="H111" s="42"/>
      <c r="I111" s="42">
        <f>11160-11160</f>
        <v>0</v>
      </c>
      <c r="J111" s="42"/>
      <c r="L111" s="10"/>
      <c r="M111" s="11"/>
      <c r="N111" s="10"/>
    </row>
    <row r="112" spans="1:14" s="8" customFormat="1" ht="51.75" customHeight="1">
      <c r="A112" s="36" t="s">
        <v>14</v>
      </c>
      <c r="B112" s="36" t="s">
        <v>15</v>
      </c>
      <c r="C112" s="30" t="s">
        <v>16</v>
      </c>
      <c r="D112" s="41" t="s">
        <v>17</v>
      </c>
      <c r="E112" s="69" t="s">
        <v>166</v>
      </c>
      <c r="F112" s="42"/>
      <c r="G112" s="42"/>
      <c r="H112" s="42"/>
      <c r="I112" s="42">
        <f>89500</f>
        <v>89500</v>
      </c>
      <c r="J112" s="42"/>
      <c r="L112" s="10"/>
      <c r="M112" s="11"/>
      <c r="N112" s="10"/>
    </row>
    <row r="113" spans="1:14" s="8" customFormat="1" ht="30" customHeight="1">
      <c r="A113" s="36" t="s">
        <v>14</v>
      </c>
      <c r="B113" s="36" t="s">
        <v>15</v>
      </c>
      <c r="C113" s="30" t="s">
        <v>16</v>
      </c>
      <c r="D113" s="41" t="s">
        <v>17</v>
      </c>
      <c r="E113" s="69" t="s">
        <v>182</v>
      </c>
      <c r="F113" s="42"/>
      <c r="G113" s="42"/>
      <c r="H113" s="42"/>
      <c r="I113" s="42">
        <f>10520</f>
        <v>10520</v>
      </c>
      <c r="J113" s="42"/>
      <c r="L113" s="10"/>
      <c r="M113" s="11"/>
      <c r="N113" s="10"/>
    </row>
    <row r="114" spans="1:14" s="8" customFormat="1" ht="33" customHeight="1">
      <c r="A114" s="36" t="s">
        <v>24</v>
      </c>
      <c r="B114" s="36" t="s">
        <v>25</v>
      </c>
      <c r="C114" s="30" t="s">
        <v>26</v>
      </c>
      <c r="D114" s="41" t="s">
        <v>27</v>
      </c>
      <c r="E114" s="41" t="s">
        <v>53</v>
      </c>
      <c r="F114" s="42"/>
      <c r="G114" s="42"/>
      <c r="H114" s="42"/>
      <c r="I114" s="42">
        <v>199980</v>
      </c>
      <c r="J114" s="42"/>
      <c r="L114" s="10"/>
      <c r="M114" s="11"/>
      <c r="N114" s="10"/>
    </row>
    <row r="115" spans="1:14" s="8" customFormat="1" ht="33" customHeight="1">
      <c r="A115" s="36" t="s">
        <v>24</v>
      </c>
      <c r="B115" s="36" t="s">
        <v>25</v>
      </c>
      <c r="C115" s="30" t="s">
        <v>26</v>
      </c>
      <c r="D115" s="41" t="s">
        <v>27</v>
      </c>
      <c r="E115" s="41" t="s">
        <v>134</v>
      </c>
      <c r="F115" s="42"/>
      <c r="G115" s="42"/>
      <c r="H115" s="42"/>
      <c r="I115" s="42">
        <f>40708</f>
        <v>40708</v>
      </c>
      <c r="J115" s="42"/>
      <c r="L115" s="10"/>
      <c r="M115" s="11"/>
      <c r="N115" s="10"/>
    </row>
    <row r="116" spans="1:14" s="8" customFormat="1" ht="34.5" customHeight="1">
      <c r="A116" s="70" t="s">
        <v>190</v>
      </c>
      <c r="B116" s="36"/>
      <c r="C116" s="30"/>
      <c r="D116" s="39" t="s">
        <v>195</v>
      </c>
      <c r="E116" s="41"/>
      <c r="F116" s="42"/>
      <c r="G116" s="42"/>
      <c r="H116" s="42"/>
      <c r="I116" s="40">
        <f>I117</f>
        <v>12000</v>
      </c>
      <c r="J116" s="42"/>
      <c r="L116" s="10"/>
      <c r="M116" s="11"/>
      <c r="N116" s="10"/>
    </row>
    <row r="117" spans="1:14" s="8" customFormat="1" ht="34.5" customHeight="1">
      <c r="A117" s="70" t="s">
        <v>191</v>
      </c>
      <c r="B117" s="36"/>
      <c r="C117" s="30"/>
      <c r="D117" s="39" t="s">
        <v>196</v>
      </c>
      <c r="E117" s="41"/>
      <c r="F117" s="42"/>
      <c r="G117" s="42"/>
      <c r="H117" s="42"/>
      <c r="I117" s="40">
        <f>I118</f>
        <v>12000</v>
      </c>
      <c r="J117" s="42"/>
      <c r="L117" s="10"/>
      <c r="M117" s="11"/>
      <c r="N117" s="10"/>
    </row>
    <row r="118" spans="1:14" s="8" customFormat="1" ht="38.25" customHeight="1">
      <c r="A118" s="27" t="s">
        <v>192</v>
      </c>
      <c r="B118" s="27" t="s">
        <v>193</v>
      </c>
      <c r="C118" s="67" t="s">
        <v>23</v>
      </c>
      <c r="D118" s="68" t="s">
        <v>194</v>
      </c>
      <c r="E118" s="41" t="s">
        <v>197</v>
      </c>
      <c r="F118" s="42"/>
      <c r="G118" s="42"/>
      <c r="H118" s="42"/>
      <c r="I118" s="42">
        <f>12000</f>
        <v>12000</v>
      </c>
      <c r="J118" s="42"/>
      <c r="L118" s="10"/>
      <c r="M118" s="11"/>
      <c r="N118" s="10"/>
    </row>
    <row r="119" spans="1:12" s="9" customFormat="1" ht="24.75" customHeight="1">
      <c r="A119" s="34" t="s">
        <v>46</v>
      </c>
      <c r="B119" s="34" t="s">
        <v>46</v>
      </c>
      <c r="C119" s="34" t="s">
        <v>46</v>
      </c>
      <c r="D119" s="43" t="s">
        <v>13</v>
      </c>
      <c r="E119" s="34" t="s">
        <v>46</v>
      </c>
      <c r="F119" s="40" t="s">
        <v>46</v>
      </c>
      <c r="G119" s="44" t="s">
        <v>46</v>
      </c>
      <c r="H119" s="44"/>
      <c r="I119" s="44">
        <f>I11+I68+I103+I106+I116</f>
        <v>49023006</v>
      </c>
      <c r="J119" s="40" t="s">
        <v>46</v>
      </c>
      <c r="L119" s="45"/>
    </row>
    <row r="120" spans="1:11" s="12" customFormat="1" ht="15.75">
      <c r="A120" s="46"/>
      <c r="B120" s="46"/>
      <c r="C120" s="46"/>
      <c r="D120" s="47"/>
      <c r="E120" s="47"/>
      <c r="F120" s="48"/>
      <c r="G120" s="49"/>
      <c r="H120" s="49"/>
      <c r="I120" s="48"/>
      <c r="J120" s="48"/>
      <c r="K120" s="50"/>
    </row>
    <row r="121" spans="1:10" s="12" customFormat="1" ht="26.25" customHeight="1">
      <c r="A121" s="51"/>
      <c r="B121" s="51"/>
      <c r="C121" s="51"/>
      <c r="D121" s="51" t="s">
        <v>205</v>
      </c>
      <c r="E121" s="51"/>
      <c r="F121" s="78"/>
      <c r="G121" s="51"/>
      <c r="H121" s="51"/>
      <c r="I121" s="52"/>
      <c r="J121" s="52"/>
    </row>
    <row r="122" spans="1:10" ht="25.5" customHeight="1">
      <c r="A122" s="71"/>
      <c r="B122" s="71"/>
      <c r="C122" s="71"/>
      <c r="D122" s="72"/>
      <c r="E122" s="72"/>
      <c r="F122" s="72"/>
      <c r="G122" s="72"/>
      <c r="H122" s="72"/>
      <c r="I122" s="71"/>
      <c r="J122" s="73"/>
    </row>
    <row r="123" spans="4:14" ht="30.75" customHeight="1">
      <c r="D123" s="2"/>
      <c r="E123" s="2"/>
      <c r="N123" s="1"/>
    </row>
    <row r="124" spans="4:10" ht="15">
      <c r="D124" s="2"/>
      <c r="E124" s="2"/>
      <c r="J124" s="5"/>
    </row>
    <row r="125" spans="4:5" ht="26.25" customHeight="1">
      <c r="D125" s="2"/>
      <c r="E125" s="2"/>
    </row>
    <row r="126" spans="4:5" ht="15">
      <c r="D126" s="2"/>
      <c r="E126" s="2"/>
    </row>
    <row r="127" spans="4:5" ht="15">
      <c r="D127" s="2"/>
      <c r="E127" s="2"/>
    </row>
    <row r="128" spans="4:5" ht="15">
      <c r="D128" s="2"/>
      <c r="E128" s="2"/>
    </row>
    <row r="129" spans="4:5" ht="15">
      <c r="D129" s="2"/>
      <c r="E129" s="2"/>
    </row>
  </sheetData>
  <sheetProtection/>
  <mergeCells count="7">
    <mergeCell ref="A6:B6"/>
    <mergeCell ref="A7:B7"/>
    <mergeCell ref="D5:J5"/>
    <mergeCell ref="G4:J4"/>
    <mergeCell ref="F1:J1"/>
    <mergeCell ref="F2:J2"/>
    <mergeCell ref="F3:J3"/>
  </mergeCells>
  <printOptions/>
  <pageMargins left="0.24" right="0.15748031496062992" top="0.59" bottom="0.1968503937007874" header="0.63" footer="0.1968503937007874"/>
  <pageSetup blackAndWhite="1" fitToHeight="8" fitToWidth="8" horizontalDpi="600" verticalDpi="600" orientation="landscape" paperSize="9" scale="54" r:id="rId1"/>
  <rowBreaks count="1" manualBreakCount="1">
    <brk id="1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г.Чугуева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финупр4</cp:lastModifiedBy>
  <cp:lastPrinted>2020-11-19T11:45:32Z</cp:lastPrinted>
  <dcterms:created xsi:type="dcterms:W3CDTF">2004-12-29T12:22:52Z</dcterms:created>
  <dcterms:modified xsi:type="dcterms:W3CDTF">2020-12-04T09:04:58Z</dcterms:modified>
  <cp:category/>
  <cp:version/>
  <cp:contentType/>
  <cp:contentStatus/>
</cp:coreProperties>
</file>